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8925" windowHeight="6540" activeTab="2"/>
  </bookViews>
  <sheets>
    <sheet name="Heizenergie" sheetId="1" r:id="rId1"/>
    <sheet name="elektr. Energie RED" sheetId="2" r:id="rId2"/>
    <sheet name="Trinkwasser" sheetId="3" r:id="rId3"/>
  </sheets>
  <externalReferences>
    <externalReference r:id="rId6"/>
    <externalReference r:id="rId7"/>
  </externalReferences>
  <definedNames>
    <definedName name="_xlnm.Print_Area" localSheetId="2">'Trinkwasser'!$A:$IV</definedName>
  </definedNames>
  <calcPr fullCalcOnLoad="1"/>
</workbook>
</file>

<file path=xl/sharedStrings.xml><?xml version="1.0" encoding="utf-8"?>
<sst xmlns="http://schemas.openxmlformats.org/spreadsheetml/2006/main" count="121" uniqueCount="45">
  <si>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</si>
  <si>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</si>
  <si>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</si>
  <si>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</si>
  <si>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</si>
  <si>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</si>
  <si>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</si>
  <si>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>Mehr/Minderverbrauch (kWh)</t>
  </si>
  <si>
    <t xml:space="preserve"> -elektrische Energie-</t>
  </si>
  <si>
    <t>addiert</t>
  </si>
  <si>
    <t>korrigierter</t>
  </si>
  <si>
    <t xml:space="preserve"> -Trinkwasser-</t>
  </si>
  <si>
    <t>m³</t>
  </si>
  <si>
    <t>Minderverbrauch</t>
  </si>
  <si>
    <t>7=3/6*5</t>
  </si>
  <si>
    <t>Mehr- oder</t>
  </si>
  <si>
    <t>Minderver-</t>
  </si>
  <si>
    <t>brauch</t>
  </si>
  <si>
    <t xml:space="preserve">    Gradtagszahl</t>
  </si>
  <si>
    <t>Summe</t>
  </si>
  <si>
    <t>Heizenergie -Erdgas-</t>
  </si>
  <si>
    <t>95-97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</si>
  <si>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</si>
  <si>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</si>
  <si>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</si>
  <si>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</si>
  <si>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</si>
  <si>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</si>
  <si>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</si>
  <si>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</si>
  <si>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</si>
  <si>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</si>
  <si>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</si>
  <si>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</si>
  <si>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1998/2001</t>
  </si>
  <si>
    <t>Ergebnisse des Wilhelm-Raabe-Schule Neubau</t>
  </si>
  <si>
    <t>Faktor: 20</t>
  </si>
  <si>
    <t>Seestadt Immobilien</t>
  </si>
  <si>
    <t>aktuell</t>
  </si>
  <si>
    <t>Zähler 10011173</t>
  </si>
  <si>
    <t>in 2004 -15%</t>
  </si>
  <si>
    <t>Reduzierung</t>
  </si>
  <si>
    <t>Reduzierung 2015 -3%</t>
  </si>
  <si>
    <t>Reduzierung 2015 -4%</t>
  </si>
  <si>
    <t>Reduzierung 2016 -35%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</si>
</sst>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"/>
    <numFmt numFmtId="174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.75"/>
      <color indexed="8"/>
      <name val="Arial"/>
      <family val="0"/>
    </font>
    <font>
      <b/>
      <sz val="9.25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3" fontId="0" fillId="36" borderId="0" xfId="0" applyNumberFormat="1" applyFont="1" applyFill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0" fillId="35" borderId="30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33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3" fontId="1" fillId="34" borderId="14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4" borderId="35" xfId="0" applyNumberFormat="1" applyFont="1" applyFill="1" applyBorder="1" applyAlignment="1">
      <alignment/>
    </xf>
    <xf numFmtId="0" fontId="0" fillId="35" borderId="36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3" fontId="0" fillId="0" borderId="41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1" fillId="37" borderId="42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1" fillId="37" borderId="44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1" fillId="37" borderId="45" xfId="0" applyNumberFormat="1" applyFont="1" applyFill="1" applyBorder="1" applyAlignment="1">
      <alignment/>
    </xf>
    <xf numFmtId="3" fontId="1" fillId="37" borderId="46" xfId="0" applyNumberFormat="1" applyFont="1" applyFill="1" applyBorder="1" applyAlignment="1">
      <alignment/>
    </xf>
    <xf numFmtId="3" fontId="0" fillId="0" borderId="47" xfId="0" applyNumberFormat="1" applyFont="1" applyBorder="1" applyAlignment="1">
      <alignment/>
    </xf>
    <xf numFmtId="0" fontId="0" fillId="35" borderId="48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3" fontId="0" fillId="37" borderId="45" xfId="0" applyNumberFormat="1" applyFont="1" applyFill="1" applyBorder="1" applyAlignment="1">
      <alignment/>
    </xf>
    <xf numFmtId="3" fontId="0" fillId="37" borderId="46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4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1" fillId="36" borderId="52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17" fontId="0" fillId="35" borderId="30" xfId="0" applyNumberFormat="1" applyFont="1" applyFill="1" applyBorder="1" applyAlignment="1">
      <alignment horizontal="center"/>
    </xf>
    <xf numFmtId="17" fontId="0" fillId="35" borderId="53" xfId="0" applyNumberFormat="1" applyFont="1" applyFill="1" applyBorder="1" applyAlignment="1">
      <alignment horizontal="center"/>
    </xf>
    <xf numFmtId="17" fontId="0" fillId="35" borderId="54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2" fillId="34" borderId="55" xfId="0" applyFont="1" applyFill="1" applyBorder="1" applyAlignment="1">
      <alignment/>
    </xf>
    <xf numFmtId="0" fontId="0" fillId="34" borderId="56" xfId="0" applyFill="1" applyBorder="1" applyAlignment="1">
      <alignment/>
    </xf>
    <xf numFmtId="0" fontId="0" fillId="34" borderId="57" xfId="0" applyFill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35" xfId="0" applyNumberFormat="1" applyBorder="1" applyAlignment="1">
      <alignment/>
    </xf>
    <xf numFmtId="3" fontId="1" fillId="37" borderId="58" xfId="0" applyNumberFormat="1" applyFont="1" applyFill="1" applyBorder="1" applyAlignment="1">
      <alignment/>
    </xf>
    <xf numFmtId="16" fontId="0" fillId="35" borderId="34" xfId="0" applyNumberFormat="1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59" xfId="0" applyFont="1" applyFill="1" applyBorder="1" applyAlignment="1">
      <alignment horizontal="center"/>
    </xf>
    <xf numFmtId="0" fontId="1" fillId="35" borderId="48" xfId="0" applyFont="1" applyFill="1" applyBorder="1" applyAlignment="1">
      <alignment horizontal="center"/>
    </xf>
    <xf numFmtId="0" fontId="1" fillId="35" borderId="60" xfId="0" applyFont="1" applyFill="1" applyBorder="1" applyAlignment="1">
      <alignment horizontal="center"/>
    </xf>
    <xf numFmtId="0" fontId="8" fillId="0" borderId="0" xfId="0" applyFont="1" applyAlignment="1">
      <alignment/>
    </xf>
    <xf numFmtId="3" fontId="1" fillId="34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34" borderId="62" xfId="0" applyNumberFormat="1" applyFont="1" applyFill="1" applyBorder="1" applyAlignment="1">
      <alignment/>
    </xf>
    <xf numFmtId="3" fontId="0" fillId="34" borderId="43" xfId="0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1" fillId="37" borderId="63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0" fillId="16" borderId="0" xfId="0" applyFont="1" applyFill="1" applyBorder="1" applyAlignment="1">
      <alignment horizontal="center"/>
    </xf>
    <xf numFmtId="0" fontId="0" fillId="16" borderId="64" xfId="0" applyFont="1" applyFill="1" applyBorder="1" applyAlignment="1">
      <alignment horizontal="center"/>
    </xf>
    <xf numFmtId="0" fontId="0" fillId="16" borderId="32" xfId="0" applyFont="1" applyFill="1" applyBorder="1" applyAlignment="1">
      <alignment horizontal="center"/>
    </xf>
    <xf numFmtId="3" fontId="0" fillId="0" borderId="65" xfId="0" applyNumberFormat="1" applyFont="1" applyBorder="1" applyAlignment="1">
      <alignment/>
    </xf>
    <xf numFmtId="3" fontId="0" fillId="37" borderId="63" xfId="0" applyNumberFormat="1" applyFont="1" applyFill="1" applyBorder="1" applyAlignment="1">
      <alignment/>
    </xf>
    <xf numFmtId="3" fontId="1" fillId="39" borderId="0" xfId="0" applyNumberFormat="1" applyFont="1" applyFill="1" applyBorder="1" applyAlignment="1">
      <alignment horizontal="center"/>
    </xf>
    <xf numFmtId="0" fontId="1" fillId="39" borderId="0" xfId="0" applyFont="1" applyFill="1" applyAlignment="1">
      <alignment horizontal="center"/>
    </xf>
    <xf numFmtId="3" fontId="1" fillId="40" borderId="0" xfId="0" applyNumberFormat="1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Beurteilung des Verbrauchs an Heizenergie</a:t>
            </a:r>
          </a:p>
        </c:rich>
      </c:tx>
      <c:layout>
        <c:manualLayout>
          <c:xMode val="factor"/>
          <c:yMode val="factor"/>
          <c:x val="0.007"/>
          <c:y val="0.024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75"/>
          <c:y val="0.105"/>
          <c:w val="0.9142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Heizenergie!$C$15</c:f>
              <c:strCache>
                <c:ptCount val="1"/>
                <c:pt idx="0">
                  <c:v>1998/2001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Heizenergie!$A$16:$A$27</c:f>
              <c:strCache/>
            </c:strRef>
          </c:cat>
          <c:val>
            <c:numRef>
              <c:f>Heizenergie!$C$16:$C$27</c:f>
              <c:numCache/>
            </c:numRef>
          </c:val>
          <c:smooth val="0"/>
        </c:ser>
        <c:ser>
          <c:idx val="1"/>
          <c:order val="1"/>
          <c:tx>
            <c:strRef>
              <c:f>Heizenergie!$I$15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Heizenergie!$A$16:$A$27</c:f>
              <c:strCache/>
            </c:strRef>
          </c:cat>
          <c:val>
            <c:numRef>
              <c:f>Heizenergie!$I$16:$I$27</c:f>
              <c:numCache/>
            </c:numRef>
          </c:val>
          <c:smooth val="0"/>
        </c:ser>
        <c:marker val="1"/>
        <c:axId val="7688162"/>
        <c:axId val="2084595"/>
      </c:lineChart>
      <c:catAx>
        <c:axId val="7688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4595"/>
        <c:crosses val="autoZero"/>
        <c:auto val="1"/>
        <c:lblOffset val="100"/>
        <c:tickLblSkip val="1"/>
        <c:noMultiLvlLbl val="0"/>
      </c:catAx>
      <c:valAx>
        <c:axId val="2084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8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2625"/>
          <c:w val="0.372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elektr. Energie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25"/>
          <c:y val="0.13525"/>
          <c:w val="0.9135"/>
          <c:h val="0.6965"/>
        </c:manualLayout>
      </c:layout>
      <c:lineChart>
        <c:grouping val="standard"/>
        <c:varyColors val="0"/>
        <c:ser>
          <c:idx val="0"/>
          <c:order val="0"/>
          <c:tx>
            <c:strRef>
              <c:f>'elektr. Energie RED'!$E$12</c:f>
              <c:strCache>
                <c:ptCount val="1"/>
                <c:pt idx="0">
                  <c:v>1998/2001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'elektr. Energie RED'!$A$13:$A$24</c:f>
              <c:strCache/>
            </c:strRef>
          </c:cat>
          <c:val>
            <c:numRef>
              <c:f>'elektr. Energie RED'!$E$13:$E$24</c:f>
              <c:numCache/>
            </c:numRef>
          </c:val>
          <c:smooth val="0"/>
        </c:ser>
        <c:ser>
          <c:idx val="1"/>
          <c:order val="1"/>
          <c:tx>
            <c:strRef>
              <c:f>'elektr. Energie RED'!$G$12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'elektr. Energie RED'!$A$13:$A$24</c:f>
              <c:strCache/>
            </c:strRef>
          </c:cat>
          <c:val>
            <c:numRef>
              <c:f>'elektr. Energie RED'!$G$13:$G$24</c:f>
              <c:numCache/>
            </c:numRef>
          </c:val>
          <c:smooth val="0"/>
        </c:ser>
        <c:marker val="1"/>
        <c:axId val="18761356"/>
        <c:axId val="34634477"/>
      </c:lineChart>
      <c:catAx>
        <c:axId val="18761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34477"/>
        <c:crosses val="autoZero"/>
        <c:auto val="1"/>
        <c:lblOffset val="100"/>
        <c:tickLblSkip val="1"/>
        <c:noMultiLvlLbl val="0"/>
      </c:catAx>
      <c:valAx>
        <c:axId val="3463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2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1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425"/>
          <c:y val="0.931"/>
          <c:w val="0.340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6"/>
          <c:y val="0.08775"/>
          <c:w val="0.944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Trinkwasser!$C$11</c:f>
              <c:strCache>
                <c:ptCount val="1"/>
                <c:pt idx="0">
                  <c:v>1998/2001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Trinkwasser!$A$12:$A$23</c:f>
              <c:strCache/>
            </c:strRef>
          </c:cat>
          <c:val>
            <c:numRef>
              <c:f>Trinkwasser!$C$12:$C$23</c:f>
              <c:numCache/>
            </c:numRef>
          </c:val>
          <c:smooth val="0"/>
        </c:ser>
        <c:ser>
          <c:idx val="1"/>
          <c:order val="1"/>
          <c:tx>
            <c:strRef>
              <c:f>Trinkwasser!$E$11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Trinkwasser!$A$12:$A$23</c:f>
              <c:strCache/>
            </c:strRef>
          </c:cat>
          <c:val>
            <c:numRef>
              <c:f>Trinkwasser!$E$12:$E$23</c:f>
              <c:numCache/>
            </c:numRef>
          </c:val>
          <c:smooth val="0"/>
        </c:ser>
        <c:marker val="1"/>
        <c:axId val="43274838"/>
        <c:axId val="53929223"/>
      </c:lineChart>
      <c:catAx>
        <c:axId val="43274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9223"/>
        <c:crosses val="autoZero"/>
        <c:auto val="1"/>
        <c:lblOffset val="100"/>
        <c:tickLblSkip val="1"/>
        <c:noMultiLvlLbl val="0"/>
      </c:catAx>
      <c:valAx>
        <c:axId val="53929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217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74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075"/>
          <c:y val="0.9245"/>
          <c:w val="0.360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76200</xdr:rowOff>
    </xdr:from>
    <xdr:to>
      <xdr:col>9</xdr:col>
      <xdr:colOff>542925</xdr:colOff>
      <xdr:row>47</xdr:row>
      <xdr:rowOff>85725</xdr:rowOff>
    </xdr:to>
    <xdr:graphicFrame>
      <xdr:nvGraphicFramePr>
        <xdr:cNvPr id="1" name="Diagramm 4"/>
        <xdr:cNvGraphicFramePr/>
      </xdr:nvGraphicFramePr>
      <xdr:xfrm>
        <a:off x="76200" y="4933950"/>
        <a:ext cx="55911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47625</xdr:rowOff>
    </xdr:from>
    <xdr:to>
      <xdr:col>8</xdr:col>
      <xdr:colOff>190500</xdr:colOff>
      <xdr:row>48</xdr:row>
      <xdr:rowOff>19050</xdr:rowOff>
    </xdr:to>
    <xdr:graphicFrame>
      <xdr:nvGraphicFramePr>
        <xdr:cNvPr id="1" name="Diagramm 2"/>
        <xdr:cNvGraphicFramePr/>
      </xdr:nvGraphicFramePr>
      <xdr:xfrm>
        <a:off x="9525" y="4610100"/>
        <a:ext cx="50387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104775</xdr:rowOff>
    </xdr:from>
    <xdr:to>
      <xdr:col>5</xdr:col>
      <xdr:colOff>952500</xdr:colOff>
      <xdr:row>44</xdr:row>
      <xdr:rowOff>142875</xdr:rowOff>
    </xdr:to>
    <xdr:graphicFrame>
      <xdr:nvGraphicFramePr>
        <xdr:cNvPr id="1" name="Diagramm 3"/>
        <xdr:cNvGraphicFramePr/>
      </xdr:nvGraphicFramePr>
      <xdr:xfrm>
        <a:off x="0" y="4495800"/>
        <a:ext cx="4762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P-Mar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  <row r="8">
          <cell r="B8">
            <v>450</v>
          </cell>
        </row>
        <row r="9">
          <cell r="B9">
            <v>406</v>
          </cell>
        </row>
        <row r="10">
          <cell r="B10">
            <v>426</v>
          </cell>
        </row>
        <row r="11">
          <cell r="B11">
            <v>311</v>
          </cell>
        </row>
        <row r="12">
          <cell r="B12">
            <v>261</v>
          </cell>
        </row>
        <row r="13">
          <cell r="B13">
            <v>82.2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"/>
    </sheetNames>
    <sheetDataSet>
      <sheetData sheetId="2">
        <row r="3">
          <cell r="D3" t="str">
            <v>2019/20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I24" sqref="I24:I25"/>
    </sheetView>
  </sheetViews>
  <sheetFormatPr defaultColWidth="11.57421875" defaultRowHeight="12.75"/>
  <cols>
    <col min="1" max="1" width="6.7109375" style="2" customWidth="1"/>
    <col min="2" max="2" width="8.8515625" style="2" customWidth="1"/>
    <col min="3" max="3" width="9.28125" style="2" customWidth="1"/>
    <col min="4" max="4" width="9.57421875" style="2" bestFit="1" customWidth="1"/>
    <col min="5" max="5" width="9.140625" style="2" bestFit="1" customWidth="1"/>
    <col min="6" max="6" width="8.140625" style="2" customWidth="1"/>
    <col min="7" max="7" width="6.28125" style="2" customWidth="1"/>
    <col min="8" max="8" width="9.28125" style="2" customWidth="1"/>
    <col min="9" max="10" width="9.57421875" style="2" customWidth="1"/>
    <col min="11" max="16" width="11.57421875" style="2" customWidth="1"/>
    <col min="17" max="17" width="11.57421875" style="67" customWidth="1"/>
    <col min="18" max="16384" width="11.57421875" style="2" customWidth="1"/>
  </cols>
  <sheetData>
    <row r="1" ht="15">
      <c r="A1" s="2" t="s">
        <v>37</v>
      </c>
    </row>
    <row r="3" spans="1:17" s="1" customFormat="1" ht="20.25">
      <c r="A3" s="1" t="s">
        <v>0</v>
      </c>
      <c r="F3" s="1" t="str">
        <f>+'[2]Trinkwasser'!$D$3</f>
        <v>2019/20</v>
      </c>
      <c r="Q3" s="68"/>
    </row>
    <row r="4" spans="1:17" s="1" customFormat="1" ht="20.25">
      <c r="A4" s="17" t="s">
        <v>35</v>
      </c>
      <c r="B4" s="33"/>
      <c r="C4" s="33"/>
      <c r="D4" s="33"/>
      <c r="E4" s="33"/>
      <c r="F4" s="33"/>
      <c r="G4" s="33"/>
      <c r="H4" s="33"/>
      <c r="I4" s="34"/>
      <c r="Q4" s="68"/>
    </row>
    <row r="6" spans="1:17" s="3" customFormat="1" ht="12.75">
      <c r="A6" s="5" t="s">
        <v>20</v>
      </c>
      <c r="E6" s="109">
        <v>198180</v>
      </c>
      <c r="Q6" s="69"/>
    </row>
    <row r="7" s="3" customFormat="1" ht="15.75" customHeight="1" thickBot="1">
      <c r="Q7" s="69"/>
    </row>
    <row r="8" spans="1:17" s="3" customFormat="1" ht="15.75" customHeight="1">
      <c r="A8" s="35">
        <v>1</v>
      </c>
      <c r="B8" s="36">
        <v>2</v>
      </c>
      <c r="C8" s="48"/>
      <c r="D8" s="37">
        <v>3</v>
      </c>
      <c r="E8" s="38">
        <v>4</v>
      </c>
      <c r="F8" s="37">
        <v>5</v>
      </c>
      <c r="G8" s="38">
        <v>6</v>
      </c>
      <c r="H8" s="36">
        <v>7</v>
      </c>
      <c r="I8" s="36">
        <v>8</v>
      </c>
      <c r="J8" s="63">
        <v>9</v>
      </c>
      <c r="Q8" s="69"/>
    </row>
    <row r="9" spans="1:17" s="3" customFormat="1" ht="12.75">
      <c r="A9" s="24" t="s">
        <v>1</v>
      </c>
      <c r="B9" s="25" t="s">
        <v>2</v>
      </c>
      <c r="C9" s="25" t="s">
        <v>2</v>
      </c>
      <c r="D9" s="27" t="s">
        <v>2</v>
      </c>
      <c r="E9" s="39" t="s">
        <v>2</v>
      </c>
      <c r="F9" s="40" t="s">
        <v>18</v>
      </c>
      <c r="G9" s="39"/>
      <c r="H9" s="41" t="s">
        <v>10</v>
      </c>
      <c r="I9" s="41" t="s">
        <v>10</v>
      </c>
      <c r="J9" s="62" t="s">
        <v>15</v>
      </c>
      <c r="Q9" s="69"/>
    </row>
    <row r="10" spans="1:17" s="3" customFormat="1" ht="12.75">
      <c r="A10" s="24"/>
      <c r="B10" s="25" t="s">
        <v>3</v>
      </c>
      <c r="C10" s="25" t="s">
        <v>3</v>
      </c>
      <c r="D10" s="27"/>
      <c r="E10" s="39" t="s">
        <v>9</v>
      </c>
      <c r="F10" s="25" t="s">
        <v>3</v>
      </c>
      <c r="G10" s="39"/>
      <c r="H10" s="41" t="s">
        <v>2</v>
      </c>
      <c r="I10" s="41" t="s">
        <v>2</v>
      </c>
      <c r="J10" s="62" t="s">
        <v>16</v>
      </c>
      <c r="Q10" s="69"/>
    </row>
    <row r="11" spans="1:17" s="3" customFormat="1" ht="12.75">
      <c r="A11" s="24"/>
      <c r="B11" s="25"/>
      <c r="C11" s="25" t="s">
        <v>9</v>
      </c>
      <c r="D11" s="27"/>
      <c r="E11" s="39"/>
      <c r="F11" s="25"/>
      <c r="G11" s="39"/>
      <c r="H11" s="41"/>
      <c r="I11" s="41" t="s">
        <v>9</v>
      </c>
      <c r="J11" s="62" t="s">
        <v>17</v>
      </c>
      <c r="Q11" s="69"/>
    </row>
    <row r="12" spans="1:17" s="3" customFormat="1" ht="12.75">
      <c r="A12" s="24"/>
      <c r="B12" s="25" t="s">
        <v>4</v>
      </c>
      <c r="C12" s="25" t="s">
        <v>4</v>
      </c>
      <c r="D12" s="27" t="s">
        <v>4</v>
      </c>
      <c r="E12" s="39" t="s">
        <v>4</v>
      </c>
      <c r="F12" s="25"/>
      <c r="G12" s="39"/>
      <c r="H12" s="41" t="s">
        <v>4</v>
      </c>
      <c r="I12" s="41" t="s">
        <v>4</v>
      </c>
      <c r="J12" s="62" t="s">
        <v>4</v>
      </c>
      <c r="Q12" s="69"/>
    </row>
    <row r="13" spans="1:17" s="3" customFormat="1" ht="12.75">
      <c r="A13" s="24"/>
      <c r="B13" s="25"/>
      <c r="C13" s="25"/>
      <c r="D13" s="27"/>
      <c r="E13" s="39"/>
      <c r="F13" s="25"/>
      <c r="G13" s="39"/>
      <c r="H13" s="41" t="s">
        <v>14</v>
      </c>
      <c r="I13" s="41"/>
      <c r="J13" s="62"/>
      <c r="Q13" s="69"/>
    </row>
    <row r="14" spans="1:17" s="3" customFormat="1" ht="12.75">
      <c r="A14" s="24"/>
      <c r="B14" s="25"/>
      <c r="C14" s="25"/>
      <c r="D14" s="27"/>
      <c r="E14" s="39"/>
      <c r="F14" s="25"/>
      <c r="G14" s="39"/>
      <c r="H14" s="41"/>
      <c r="I14" s="41"/>
      <c r="J14" s="62"/>
      <c r="Q14" s="69"/>
    </row>
    <row r="15" spans="1:17" s="3" customFormat="1" ht="13.5" thickBot="1">
      <c r="A15" s="28"/>
      <c r="B15" s="29" t="s">
        <v>34</v>
      </c>
      <c r="C15" s="29" t="s">
        <v>34</v>
      </c>
      <c r="D15" s="31" t="str">
        <f>+F3</f>
        <v>2019/20</v>
      </c>
      <c r="E15" s="96" t="str">
        <f>+D15</f>
        <v>2019/20</v>
      </c>
      <c r="F15" s="29" t="s">
        <v>21</v>
      </c>
      <c r="G15" s="95" t="s">
        <v>38</v>
      </c>
      <c r="H15" s="31" t="str">
        <f>+E15</f>
        <v>2019/20</v>
      </c>
      <c r="I15" s="41" t="str">
        <f>+H15</f>
        <v>2019/20</v>
      </c>
      <c r="J15" s="99" t="str">
        <f>+I15</f>
        <v>2019/20</v>
      </c>
      <c r="Q15" s="69"/>
    </row>
    <row r="16" spans="1:17" s="3" customFormat="1" ht="12.75">
      <c r="A16" s="80" t="s">
        <v>22</v>
      </c>
      <c r="B16" s="10">
        <v>0</v>
      </c>
      <c r="C16" s="10">
        <f>+B16</f>
        <v>0</v>
      </c>
      <c r="D16" s="43">
        <v>7340</v>
      </c>
      <c r="E16" s="6">
        <f>+D16</f>
        <v>7340</v>
      </c>
      <c r="F16" s="10">
        <v>9</v>
      </c>
      <c r="G16" s="103">
        <f>+IF(D16=0,"",F16)</f>
        <v>9</v>
      </c>
      <c r="H16" s="8">
        <f aca="true" t="shared" si="0" ref="H16:H21">+D16/G16*F16</f>
        <v>7340</v>
      </c>
      <c r="I16" s="8">
        <f>+H16</f>
        <v>7340</v>
      </c>
      <c r="J16" s="64">
        <f aca="true" t="shared" si="1" ref="J16:J21">+H16-B16</f>
        <v>7340</v>
      </c>
      <c r="Q16" s="69"/>
    </row>
    <row r="17" spans="1:17" s="3" customFormat="1" ht="12.75">
      <c r="A17" s="81" t="s">
        <v>23</v>
      </c>
      <c r="B17" s="11">
        <v>16567.6</v>
      </c>
      <c r="C17" s="11">
        <f>+C16+B17</f>
        <v>16567.6</v>
      </c>
      <c r="D17" s="44">
        <v>8190</v>
      </c>
      <c r="E17" s="7">
        <f aca="true" t="shared" si="2" ref="E17:E27">+E16+D17</f>
        <v>15530</v>
      </c>
      <c r="F17" s="11">
        <v>100</v>
      </c>
      <c r="G17" s="104">
        <f>+IF(D17=0,"",'[1]Tabelle1'!$B$4)</f>
        <v>145</v>
      </c>
      <c r="H17" s="9">
        <f t="shared" si="0"/>
        <v>5648.275862068966</v>
      </c>
      <c r="I17" s="9">
        <f aca="true" t="shared" si="3" ref="I17:I25">+H17+I16</f>
        <v>12988.275862068966</v>
      </c>
      <c r="J17" s="65">
        <f t="shared" si="1"/>
        <v>-10919.324137931033</v>
      </c>
      <c r="Q17" s="69"/>
    </row>
    <row r="18" spans="1:17" s="3" customFormat="1" ht="12.75">
      <c r="A18" s="81" t="s">
        <v>24</v>
      </c>
      <c r="B18" s="11">
        <v>45564.78</v>
      </c>
      <c r="C18" s="11">
        <f aca="true" t="shared" si="4" ref="C18:C26">+C17+B18</f>
        <v>62132.38</v>
      </c>
      <c r="D18" s="44">
        <v>20140</v>
      </c>
      <c r="E18" s="7">
        <f t="shared" si="2"/>
        <v>35670</v>
      </c>
      <c r="F18" s="11">
        <v>314</v>
      </c>
      <c r="G18" s="104">
        <f>+IF(D18=0,"",'[1]Tabelle1'!$B$5)</f>
        <v>264</v>
      </c>
      <c r="H18" s="9">
        <f t="shared" si="0"/>
        <v>23954.393939393936</v>
      </c>
      <c r="I18" s="9">
        <f t="shared" si="3"/>
        <v>36942.6698014629</v>
      </c>
      <c r="J18" s="65">
        <f t="shared" si="1"/>
        <v>-21610.386060606063</v>
      </c>
      <c r="Q18" s="69"/>
    </row>
    <row r="19" spans="1:17" s="3" customFormat="1" ht="12.75">
      <c r="A19" s="81" t="s">
        <v>25</v>
      </c>
      <c r="B19" s="11">
        <v>39693.369999999995</v>
      </c>
      <c r="C19" s="11">
        <f t="shared" si="4"/>
        <v>101825.75</v>
      </c>
      <c r="D19" s="101">
        <v>56320</v>
      </c>
      <c r="E19" s="7">
        <f t="shared" si="2"/>
        <v>91990</v>
      </c>
      <c r="F19" s="102">
        <v>393</v>
      </c>
      <c r="G19" s="105">
        <f>+IF(D19=0,"",'[1]Tabelle1'!$B$6)</f>
        <v>412</v>
      </c>
      <c r="H19" s="9">
        <f t="shared" si="0"/>
        <v>53722.71844660194</v>
      </c>
      <c r="I19" s="9">
        <f t="shared" si="3"/>
        <v>90665.38824806485</v>
      </c>
      <c r="J19" s="65">
        <f t="shared" si="1"/>
        <v>14029.348446601944</v>
      </c>
      <c r="Q19" s="69"/>
    </row>
    <row r="20" spans="1:17" s="3" customFormat="1" ht="12.75">
      <c r="A20" s="81" t="s">
        <v>26</v>
      </c>
      <c r="B20" s="11">
        <v>66483.8</v>
      </c>
      <c r="C20" s="75">
        <f t="shared" si="4"/>
        <v>168309.55</v>
      </c>
      <c r="D20" s="44">
        <v>58380</v>
      </c>
      <c r="E20" s="7">
        <f t="shared" si="2"/>
        <v>150370</v>
      </c>
      <c r="F20" s="11">
        <v>332</v>
      </c>
      <c r="G20" s="104">
        <f>+IF(D20=0,"",'[1]Tabelle1'!$B$7)</f>
        <v>448</v>
      </c>
      <c r="H20" s="9">
        <f t="shared" si="0"/>
        <v>43263.75</v>
      </c>
      <c r="I20" s="9">
        <f t="shared" si="3"/>
        <v>133929.13824806485</v>
      </c>
      <c r="J20" s="65">
        <f t="shared" si="1"/>
        <v>-23220.050000000003</v>
      </c>
      <c r="Q20" s="69"/>
    </row>
    <row r="21" spans="1:17" s="3" customFormat="1" ht="12.75">
      <c r="A21" s="81" t="s">
        <v>27</v>
      </c>
      <c r="B21" s="11">
        <v>64835.77</v>
      </c>
      <c r="C21" s="75">
        <f t="shared" si="4"/>
        <v>233145.31999999998</v>
      </c>
      <c r="D21" s="44">
        <v>65730</v>
      </c>
      <c r="E21" s="7">
        <f t="shared" si="2"/>
        <v>216100</v>
      </c>
      <c r="F21" s="11">
        <v>530</v>
      </c>
      <c r="G21" s="104">
        <f>+IF(D21=0,"",'[1]Tabelle1'!$B$8)</f>
        <v>450</v>
      </c>
      <c r="H21" s="9">
        <f t="shared" si="0"/>
        <v>77415.33333333333</v>
      </c>
      <c r="I21" s="9">
        <f t="shared" si="3"/>
        <v>211344.47158139816</v>
      </c>
      <c r="J21" s="65">
        <f t="shared" si="1"/>
        <v>12579.563333333332</v>
      </c>
      <c r="Q21" s="69"/>
    </row>
    <row r="22" spans="1:17" s="3" customFormat="1" ht="12.75">
      <c r="A22" s="81" t="s">
        <v>28</v>
      </c>
      <c r="B22" s="11">
        <v>59447.42</v>
      </c>
      <c r="C22" s="75">
        <f t="shared" si="4"/>
        <v>292592.74</v>
      </c>
      <c r="D22" s="44">
        <v>49720</v>
      </c>
      <c r="E22" s="7">
        <f t="shared" si="2"/>
        <v>265820</v>
      </c>
      <c r="F22" s="11">
        <v>460</v>
      </c>
      <c r="G22" s="104">
        <f>+IF(D22=0,"",'[1]Tabelle1'!$B$9)</f>
        <v>406</v>
      </c>
      <c r="H22" s="9">
        <f>+D22/G22*F22</f>
        <v>56333.00492610837</v>
      </c>
      <c r="I22" s="9">
        <f t="shared" si="3"/>
        <v>267677.4765075065</v>
      </c>
      <c r="J22" s="65">
        <f>+H22-B22</f>
        <v>-3114.4150738916287</v>
      </c>
      <c r="Q22" s="69"/>
    </row>
    <row r="23" spans="1:17" s="3" customFormat="1" ht="12.75">
      <c r="A23" s="81" t="s">
        <v>29</v>
      </c>
      <c r="B23" s="11">
        <v>51438.13</v>
      </c>
      <c r="C23" s="75">
        <f t="shared" si="4"/>
        <v>344030.87</v>
      </c>
      <c r="D23" s="44">
        <v>41850</v>
      </c>
      <c r="E23" s="7">
        <f t="shared" si="2"/>
        <v>307670</v>
      </c>
      <c r="F23" s="11">
        <v>474</v>
      </c>
      <c r="G23" s="104">
        <f>+IF(D23=0,"",'[1]Tabelle1'!$B$10)</f>
        <v>426</v>
      </c>
      <c r="H23" s="9">
        <f>+D23/G23*F23</f>
        <v>46565.49295774648</v>
      </c>
      <c r="I23" s="9">
        <f t="shared" si="3"/>
        <v>314242.969465253</v>
      </c>
      <c r="J23" s="65">
        <f>+H23-B23</f>
        <v>-4872.637042253518</v>
      </c>
      <c r="Q23" s="69"/>
    </row>
    <row r="24" spans="1:17" s="3" customFormat="1" ht="12.75">
      <c r="A24" s="81" t="s">
        <v>30</v>
      </c>
      <c r="B24" s="75">
        <v>35383.659999999996</v>
      </c>
      <c r="C24" s="75">
        <f t="shared" si="4"/>
        <v>379414.52999999997</v>
      </c>
      <c r="D24" s="44">
        <v>14070</v>
      </c>
      <c r="E24" s="7">
        <f t="shared" si="2"/>
        <v>321740</v>
      </c>
      <c r="F24" s="11">
        <v>327</v>
      </c>
      <c r="G24" s="104">
        <f>+IF(D24=0,"",'[1]Tabelle1'!$B$11)</f>
        <v>311</v>
      </c>
      <c r="H24" s="9">
        <f>+D24/G24*F24</f>
        <v>14793.858520900321</v>
      </c>
      <c r="I24" s="9">
        <f t="shared" si="3"/>
        <v>329036.8279861533</v>
      </c>
      <c r="J24" s="65">
        <f>+H24-B24</f>
        <v>-20589.801479099675</v>
      </c>
      <c r="Q24" s="69"/>
    </row>
    <row r="25" spans="1:17" s="3" customFormat="1" ht="12.75">
      <c r="A25" s="81" t="s">
        <v>31</v>
      </c>
      <c r="B25" s="75">
        <v>7334.17</v>
      </c>
      <c r="C25" s="11">
        <f t="shared" si="4"/>
        <v>386748.69999999995</v>
      </c>
      <c r="D25" s="44">
        <v>14580</v>
      </c>
      <c r="E25" s="7">
        <f t="shared" si="2"/>
        <v>336320</v>
      </c>
      <c r="F25" s="11">
        <v>159</v>
      </c>
      <c r="G25" s="104">
        <f>+IF(D25=0,"",'[1]Tabelle1'!$B$12)</f>
        <v>261</v>
      </c>
      <c r="H25" s="9">
        <f>+D25/G25*F25</f>
        <v>8882.068965517241</v>
      </c>
      <c r="I25" s="9">
        <f t="shared" si="3"/>
        <v>337918.8969516705</v>
      </c>
      <c r="J25" s="65">
        <f>+H25-B25</f>
        <v>1547.8989655172409</v>
      </c>
      <c r="Q25" s="69"/>
    </row>
    <row r="26" spans="1:17" s="3" customFormat="1" ht="12.75">
      <c r="A26" s="81" t="s">
        <v>32</v>
      </c>
      <c r="B26" s="75">
        <v>14294.89</v>
      </c>
      <c r="C26" s="11">
        <f t="shared" si="4"/>
        <v>401043.58999999997</v>
      </c>
      <c r="D26" s="44"/>
      <c r="E26" s="7">
        <f t="shared" si="2"/>
        <v>336320</v>
      </c>
      <c r="F26" s="11">
        <v>126</v>
      </c>
      <c r="G26" s="106">
        <f>+IF(D26=0,"",'[1]Tabelle1'!$B$13)</f>
      </c>
      <c r="H26" s="9"/>
      <c r="I26" s="9"/>
      <c r="J26" s="65"/>
      <c r="Q26" s="69"/>
    </row>
    <row r="27" spans="1:17" s="3" customFormat="1" ht="13.5" thickBot="1">
      <c r="A27" s="82" t="s">
        <v>33</v>
      </c>
      <c r="B27" s="15">
        <v>6463.11</v>
      </c>
      <c r="C27" s="15">
        <f>+C26+B27</f>
        <v>407506.69999999995</v>
      </c>
      <c r="D27" s="45"/>
      <c r="E27" s="76">
        <f t="shared" si="2"/>
        <v>336320</v>
      </c>
      <c r="F27" s="77">
        <v>48</v>
      </c>
      <c r="G27" s="107">
        <f>+IF(D27=0,"",F27)</f>
      </c>
      <c r="H27" s="115"/>
      <c r="I27" s="115"/>
      <c r="J27" s="116"/>
      <c r="Q27" s="69"/>
    </row>
    <row r="28" spans="2:17" s="3" customFormat="1" ht="13.5" thickBot="1">
      <c r="B28" s="117" t="s">
        <v>42</v>
      </c>
      <c r="C28" s="117"/>
      <c r="D28" s="117"/>
      <c r="E28" s="4"/>
      <c r="F28" s="4"/>
      <c r="G28" s="4"/>
      <c r="H28" s="4"/>
      <c r="I28" s="66" t="s">
        <v>19</v>
      </c>
      <c r="J28" s="78">
        <f>+SUM(J16:J27)</f>
        <v>-48829.803048329406</v>
      </c>
      <c r="Q28" s="69"/>
    </row>
    <row r="29" spans="2:17" s="3" customFormat="1" ht="13.5" thickTop="1">
      <c r="B29" s="4"/>
      <c r="C29" s="4"/>
      <c r="D29" s="4"/>
      <c r="E29" s="4"/>
      <c r="F29" s="4"/>
      <c r="G29" s="4"/>
      <c r="H29" s="4"/>
      <c r="I29" s="4"/>
      <c r="Q29" s="69"/>
    </row>
    <row r="30" spans="2:17" s="3" customFormat="1" ht="12.75">
      <c r="B30" s="4"/>
      <c r="C30" s="4"/>
      <c r="D30" s="4"/>
      <c r="E30" s="4"/>
      <c r="F30" s="4"/>
      <c r="G30" s="4"/>
      <c r="H30" s="4"/>
      <c r="I30" s="4"/>
      <c r="Q30" s="69"/>
    </row>
    <row r="31" s="3" customFormat="1" ht="12.75">
      <c r="Q31" s="69"/>
    </row>
    <row r="32" spans="11:12" ht="15">
      <c r="K32" s="3"/>
      <c r="L32" s="3"/>
    </row>
    <row r="33" spans="11:12" ht="15">
      <c r="K33" s="3"/>
      <c r="L33" s="3"/>
    </row>
    <row r="34" spans="11:12" ht="15">
      <c r="K34" s="3"/>
      <c r="L34" s="3"/>
    </row>
    <row r="35" spans="11:12" ht="15">
      <c r="K35" s="3"/>
      <c r="L35" s="3"/>
    </row>
  </sheetData>
  <sheetProtection/>
  <mergeCells count="1">
    <mergeCell ref="B28:D2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0">
      <selection activeCell="G21" sqref="G21:G22"/>
    </sheetView>
  </sheetViews>
  <sheetFormatPr defaultColWidth="11.421875" defaultRowHeight="12.75"/>
  <cols>
    <col min="3" max="4" width="0" style="0" hidden="1" customWidth="1"/>
    <col min="6" max="6" width="11.57421875" style="0" bestFit="1" customWidth="1"/>
    <col min="8" max="8" width="15.57421875" style="0" bestFit="1" customWidth="1"/>
    <col min="22" max="22" width="11.57421875" style="70" customWidth="1"/>
  </cols>
  <sheetData>
    <row r="1" spans="1:13" ht="15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6" ht="21" thickBot="1">
      <c r="A3" s="1" t="s">
        <v>0</v>
      </c>
      <c r="F3" s="1" t="str">
        <f>+Heizenergie!F3</f>
        <v>2019/20</v>
      </c>
    </row>
    <row r="4" spans="1:8" ht="21" thickBot="1">
      <c r="A4" s="85" t="str">
        <f>+Heizenergie!A4</f>
        <v>Ergebnisse des Wilhelm-Raabe-Schule Neubau</v>
      </c>
      <c r="B4" s="86"/>
      <c r="C4" s="86"/>
      <c r="D4" s="86"/>
      <c r="E4" s="86"/>
      <c r="F4" s="86"/>
      <c r="G4" s="86"/>
      <c r="H4" s="87"/>
    </row>
    <row r="6" spans="1:8" ht="15.75">
      <c r="A6" s="13" t="s">
        <v>8</v>
      </c>
      <c r="B6" s="2"/>
      <c r="C6" s="2"/>
      <c r="D6" s="2"/>
      <c r="E6" s="2"/>
      <c r="F6" s="100">
        <v>96252330</v>
      </c>
      <c r="G6" s="2"/>
      <c r="H6" s="100" t="s">
        <v>36</v>
      </c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8" ht="12.75">
      <c r="A8" s="20" t="s">
        <v>1</v>
      </c>
      <c r="B8" s="21" t="s">
        <v>2</v>
      </c>
      <c r="C8" s="49"/>
      <c r="D8" s="49"/>
      <c r="E8" s="22" t="s">
        <v>2</v>
      </c>
      <c r="F8" s="23" t="s">
        <v>2</v>
      </c>
      <c r="G8" s="22" t="s">
        <v>2</v>
      </c>
      <c r="H8" s="97" t="s">
        <v>5</v>
      </c>
    </row>
    <row r="9" spans="1:8" ht="12.75">
      <c r="A9" s="24"/>
      <c r="B9" s="25" t="s">
        <v>3</v>
      </c>
      <c r="C9" s="50"/>
      <c r="D9" s="50"/>
      <c r="E9" s="26" t="s">
        <v>9</v>
      </c>
      <c r="F9" s="27"/>
      <c r="G9" s="26" t="s">
        <v>9</v>
      </c>
      <c r="H9" s="98" t="s">
        <v>6</v>
      </c>
    </row>
    <row r="10" spans="1:8" ht="12.75">
      <c r="A10" s="24"/>
      <c r="B10" s="25" t="s">
        <v>4</v>
      </c>
      <c r="C10" s="50"/>
      <c r="D10" s="50"/>
      <c r="E10" s="26" t="s">
        <v>4</v>
      </c>
      <c r="F10" s="27" t="s">
        <v>4</v>
      </c>
      <c r="G10" s="26" t="s">
        <v>4</v>
      </c>
      <c r="H10" s="98" t="s">
        <v>4</v>
      </c>
    </row>
    <row r="11" spans="1:8" ht="12.75">
      <c r="A11" s="24"/>
      <c r="B11" s="113" t="s">
        <v>41</v>
      </c>
      <c r="C11" s="112"/>
      <c r="D11" s="112"/>
      <c r="E11" s="114" t="s">
        <v>40</v>
      </c>
      <c r="F11" s="27"/>
      <c r="G11" s="26"/>
      <c r="H11" s="98"/>
    </row>
    <row r="12" spans="1:8" ht="13.5" thickBot="1">
      <c r="A12" s="28"/>
      <c r="B12" s="29" t="s">
        <v>34</v>
      </c>
      <c r="C12" s="51"/>
      <c r="D12" s="51"/>
      <c r="E12" s="30" t="s">
        <v>34</v>
      </c>
      <c r="F12" s="31" t="str">
        <f>+F3</f>
        <v>2019/20</v>
      </c>
      <c r="G12" s="96" t="str">
        <f>+F12</f>
        <v>2019/20</v>
      </c>
      <c r="H12" s="99"/>
    </row>
    <row r="13" spans="1:8" ht="12.75">
      <c r="A13" s="80" t="s">
        <v>22</v>
      </c>
      <c r="B13" s="88">
        <v>1887.34</v>
      </c>
      <c r="C13" s="71">
        <v>4055</v>
      </c>
      <c r="D13" s="52">
        <v>801</v>
      </c>
      <c r="E13" s="53">
        <f>+B13</f>
        <v>1887.34</v>
      </c>
      <c r="F13" s="43">
        <v>1540</v>
      </c>
      <c r="G13" s="53">
        <f>+F13</f>
        <v>1540</v>
      </c>
      <c r="H13" s="59">
        <f aca="true" t="shared" si="0" ref="H13:H21">IF(F13=0,"",+F13-B13)</f>
        <v>-347.3399999999999</v>
      </c>
    </row>
    <row r="14" spans="1:8" ht="12.75">
      <c r="A14" s="81" t="s">
        <v>23</v>
      </c>
      <c r="B14" s="89">
        <v>2778.4120000000003</v>
      </c>
      <c r="C14" s="72">
        <v>6344</v>
      </c>
      <c r="D14" s="55">
        <v>801</v>
      </c>
      <c r="E14" s="56">
        <f aca="true" t="shared" si="1" ref="E14:E24">+E13+B14</f>
        <v>4665.752</v>
      </c>
      <c r="F14" s="44">
        <v>2360</v>
      </c>
      <c r="G14" s="56">
        <f aca="true" t="shared" si="2" ref="G14:G22">+F14+G13</f>
        <v>3900</v>
      </c>
      <c r="H14" s="60">
        <f t="shared" si="0"/>
        <v>-418.41200000000026</v>
      </c>
    </row>
    <row r="15" spans="1:8" ht="12.75">
      <c r="A15" s="81" t="s">
        <v>24</v>
      </c>
      <c r="B15" s="89">
        <v>2603.601</v>
      </c>
      <c r="C15" s="72">
        <v>8044</v>
      </c>
      <c r="D15" s="55">
        <v>801</v>
      </c>
      <c r="E15" s="56">
        <f t="shared" si="1"/>
        <v>7269.353000000001</v>
      </c>
      <c r="F15" s="44">
        <v>2060</v>
      </c>
      <c r="G15" s="56">
        <f t="shared" si="2"/>
        <v>5960</v>
      </c>
      <c r="H15" s="60">
        <f t="shared" si="0"/>
        <v>-543.6010000000001</v>
      </c>
    </row>
    <row r="16" spans="1:8" ht="12.75">
      <c r="A16" s="81" t="s">
        <v>25</v>
      </c>
      <c r="B16" s="90">
        <v>4113.473</v>
      </c>
      <c r="C16" s="72">
        <v>11010</v>
      </c>
      <c r="D16" s="55">
        <v>801</v>
      </c>
      <c r="E16" s="56">
        <f t="shared" si="1"/>
        <v>11382.826000000001</v>
      </c>
      <c r="F16" s="44">
        <v>2960</v>
      </c>
      <c r="G16" s="56">
        <f t="shared" si="2"/>
        <v>8920</v>
      </c>
      <c r="H16" s="60">
        <f t="shared" si="0"/>
        <v>-1153.473</v>
      </c>
    </row>
    <row r="17" spans="1:8" ht="12.75">
      <c r="A17" s="81" t="s">
        <v>26</v>
      </c>
      <c r="B17" s="90">
        <v>3577.4375</v>
      </c>
      <c r="C17" s="72">
        <v>9619</v>
      </c>
      <c r="D17" s="55">
        <v>801</v>
      </c>
      <c r="E17" s="56">
        <f t="shared" si="1"/>
        <v>14960.263500000001</v>
      </c>
      <c r="F17" s="44">
        <v>2480</v>
      </c>
      <c r="G17" s="56">
        <f t="shared" si="2"/>
        <v>11400</v>
      </c>
      <c r="H17" s="60">
        <f t="shared" si="0"/>
        <v>-1097.4375</v>
      </c>
    </row>
    <row r="18" spans="1:8" ht="12.75">
      <c r="A18" s="81" t="s">
        <v>27</v>
      </c>
      <c r="B18" s="90">
        <v>3104.0555</v>
      </c>
      <c r="C18" s="72">
        <v>13879</v>
      </c>
      <c r="D18" s="55">
        <v>801</v>
      </c>
      <c r="E18" s="56">
        <f t="shared" si="1"/>
        <v>18064.319</v>
      </c>
      <c r="F18" s="44">
        <v>2780</v>
      </c>
      <c r="G18" s="56">
        <f t="shared" si="2"/>
        <v>14180</v>
      </c>
      <c r="H18" s="60">
        <f t="shared" si="0"/>
        <v>-324.05549999999994</v>
      </c>
    </row>
    <row r="19" spans="1:8" ht="12.75">
      <c r="A19" s="81" t="s">
        <v>28</v>
      </c>
      <c r="B19" s="73">
        <v>3474.5620000000004</v>
      </c>
      <c r="C19" s="72">
        <v>11829</v>
      </c>
      <c r="D19" s="55">
        <v>801</v>
      </c>
      <c r="E19" s="56">
        <f t="shared" si="1"/>
        <v>21538.881</v>
      </c>
      <c r="F19" s="44">
        <v>1840</v>
      </c>
      <c r="G19" s="56">
        <f t="shared" si="2"/>
        <v>16020</v>
      </c>
      <c r="H19" s="60">
        <f t="shared" si="0"/>
        <v>-1634.5620000000004</v>
      </c>
    </row>
    <row r="20" spans="1:8" ht="12.75">
      <c r="A20" s="81" t="s">
        <v>29</v>
      </c>
      <c r="B20" s="73">
        <v>2854.9885</v>
      </c>
      <c r="C20" s="72">
        <v>9856</v>
      </c>
      <c r="D20" s="55">
        <v>801</v>
      </c>
      <c r="E20" s="56">
        <f t="shared" si="1"/>
        <v>24393.8695</v>
      </c>
      <c r="F20" s="44">
        <v>4120</v>
      </c>
      <c r="G20" s="56">
        <f t="shared" si="2"/>
        <v>20140</v>
      </c>
      <c r="H20" s="60">
        <f t="shared" si="0"/>
        <v>1265.0115</v>
      </c>
    </row>
    <row r="21" spans="1:8" ht="12.75">
      <c r="A21" s="81" t="s">
        <v>30</v>
      </c>
      <c r="B21" s="73">
        <v>1709.435</v>
      </c>
      <c r="C21" s="55">
        <v>5932</v>
      </c>
      <c r="D21" s="55">
        <v>801</v>
      </c>
      <c r="E21" s="56">
        <f t="shared" si="1"/>
        <v>26103.304500000002</v>
      </c>
      <c r="F21" s="58">
        <v>1080</v>
      </c>
      <c r="G21" s="56">
        <f t="shared" si="2"/>
        <v>21220</v>
      </c>
      <c r="H21" s="60">
        <f t="shared" si="0"/>
        <v>-629.435</v>
      </c>
    </row>
    <row r="22" spans="1:8" ht="12.75">
      <c r="A22" s="81" t="s">
        <v>31</v>
      </c>
      <c r="B22" s="73">
        <v>2250.885</v>
      </c>
      <c r="C22" s="55">
        <v>6295</v>
      </c>
      <c r="D22" s="55">
        <v>801</v>
      </c>
      <c r="E22" s="56">
        <f t="shared" si="1"/>
        <v>28354.1895</v>
      </c>
      <c r="F22" s="58">
        <v>1620</v>
      </c>
      <c r="G22" s="56">
        <f t="shared" si="2"/>
        <v>22840</v>
      </c>
      <c r="H22" s="60">
        <f>IF(F22=0,"",+F22-B22)</f>
        <v>-630.8850000000002</v>
      </c>
    </row>
    <row r="23" spans="1:8" ht="12.75">
      <c r="A23" s="81" t="s">
        <v>32</v>
      </c>
      <c r="B23" s="73">
        <v>2010.3265000000001</v>
      </c>
      <c r="C23" s="55">
        <v>5470</v>
      </c>
      <c r="D23" s="55">
        <v>801</v>
      </c>
      <c r="E23" s="56">
        <f t="shared" si="1"/>
        <v>30364.516</v>
      </c>
      <c r="F23" s="58"/>
      <c r="G23" s="56"/>
      <c r="H23" s="60">
        <f>IF(F23=0,"",+F23-B23)</f>
      </c>
    </row>
    <row r="24" spans="1:8" ht="13.5" thickBot="1">
      <c r="A24" s="82" t="s">
        <v>33</v>
      </c>
      <c r="B24" s="74">
        <v>921.2385000000002</v>
      </c>
      <c r="C24" s="61">
        <v>3599</v>
      </c>
      <c r="D24" s="61">
        <v>801</v>
      </c>
      <c r="E24" s="16">
        <f t="shared" si="1"/>
        <v>31285.7545</v>
      </c>
      <c r="F24" s="79"/>
      <c r="G24" s="16"/>
      <c r="H24" s="110">
        <f>IF(F24=0,"",+F24-B24)</f>
      </c>
    </row>
    <row r="25" spans="1:8" ht="12" customHeight="1">
      <c r="A25" s="4"/>
      <c r="B25" s="4"/>
      <c r="C25" s="4">
        <f>SUM(C13:C24)</f>
        <v>95932</v>
      </c>
      <c r="D25" s="4"/>
      <c r="E25" s="111" t="s">
        <v>7</v>
      </c>
      <c r="F25" s="111"/>
      <c r="G25" s="111"/>
      <c r="H25" s="66">
        <f>SUM(H13:H24)</f>
        <v>-5514.1895</v>
      </c>
    </row>
    <row r="26" spans="1:8" ht="12.75">
      <c r="A26" s="108"/>
      <c r="B26" s="4"/>
      <c r="C26" s="4">
        <f>+C25-F27</f>
        <v>95932</v>
      </c>
      <c r="D26" s="4"/>
      <c r="E26" s="4"/>
      <c r="F26" s="4"/>
      <c r="G26" s="4"/>
      <c r="H26" s="4"/>
    </row>
    <row r="27" spans="1:8" ht="12.75">
      <c r="A27" s="3"/>
      <c r="B27" s="3"/>
      <c r="C27" s="3">
        <f>+C26/12</f>
        <v>7994.333333333333</v>
      </c>
      <c r="D27" s="3"/>
      <c r="E27" s="4"/>
      <c r="F27" s="3"/>
      <c r="G27" s="4"/>
      <c r="H27" s="3"/>
    </row>
    <row r="51" spans="1:4" ht="12.75">
      <c r="A51" s="14"/>
      <c r="B51" s="14"/>
      <c r="C51" s="14"/>
      <c r="D51" s="14"/>
    </row>
    <row r="52" spans="1:8" ht="12.75">
      <c r="A52" s="14"/>
      <c r="B52" s="14"/>
      <c r="C52" s="14"/>
      <c r="D52" s="14"/>
      <c r="E52" s="14"/>
      <c r="F52" s="14"/>
      <c r="G52" s="14"/>
      <c r="H52" s="14"/>
    </row>
    <row r="53" spans="1:8" ht="12.75">
      <c r="A53" s="14"/>
      <c r="B53" s="14"/>
      <c r="C53" s="14"/>
      <c r="D53" s="14"/>
      <c r="E53" s="14"/>
      <c r="F53" s="14"/>
      <c r="G53" s="14"/>
      <c r="H53" s="14"/>
    </row>
    <row r="54" spans="1:8" ht="12.75">
      <c r="A54" s="14"/>
      <c r="B54" s="14"/>
      <c r="C54" s="14"/>
      <c r="D54" s="14"/>
      <c r="E54" s="14"/>
      <c r="F54" s="14"/>
      <c r="G54" s="14"/>
      <c r="H54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E20" sqref="E20:E21"/>
    </sheetView>
  </sheetViews>
  <sheetFormatPr defaultColWidth="11.421875" defaultRowHeight="12.75"/>
  <cols>
    <col min="6" max="6" width="15.57421875" style="0" customWidth="1"/>
  </cols>
  <sheetData>
    <row r="1" spans="1:11" ht="15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5" ht="20.25">
      <c r="A3" s="83" t="s">
        <v>0</v>
      </c>
      <c r="B3" s="84"/>
      <c r="C3" s="83"/>
      <c r="D3" s="83" t="str">
        <f>+'elektr. Energie RED'!F3</f>
        <v>2019/20</v>
      </c>
      <c r="E3" s="84"/>
    </row>
    <row r="4" spans="1:6" ht="20.25">
      <c r="A4" s="17" t="str">
        <f>+Heizenergie!A4</f>
        <v>Ergebnisse des Wilhelm-Raabe-Schule Neubau</v>
      </c>
      <c r="B4" s="18"/>
      <c r="C4" s="18"/>
      <c r="D4" s="18"/>
      <c r="E4" s="18"/>
      <c r="F4" s="19"/>
    </row>
    <row r="6" spans="1:6" ht="15.75">
      <c r="A6" s="13" t="s">
        <v>11</v>
      </c>
      <c r="B6" s="2"/>
      <c r="C6" s="2"/>
      <c r="D6" s="100" t="s">
        <v>39</v>
      </c>
      <c r="E6" s="2"/>
      <c r="F6" s="2"/>
    </row>
    <row r="7" spans="1:6" ht="15.75" thickBot="1">
      <c r="A7" s="2"/>
      <c r="B7" s="2"/>
      <c r="C7" s="2"/>
      <c r="D7" s="2"/>
      <c r="E7" s="2"/>
      <c r="F7" s="2"/>
    </row>
    <row r="8" spans="1:6" ht="12.75">
      <c r="A8" s="20" t="s">
        <v>1</v>
      </c>
      <c r="B8" s="21" t="s">
        <v>2</v>
      </c>
      <c r="C8" s="46" t="s">
        <v>2</v>
      </c>
      <c r="D8" s="23" t="s">
        <v>2</v>
      </c>
      <c r="E8" s="22" t="s">
        <v>2</v>
      </c>
      <c r="F8" s="97" t="s">
        <v>5</v>
      </c>
    </row>
    <row r="9" spans="1:6" ht="12.75">
      <c r="A9" s="24"/>
      <c r="B9" s="25" t="s">
        <v>3</v>
      </c>
      <c r="C9" s="39" t="s">
        <v>9</v>
      </c>
      <c r="D9" s="27"/>
      <c r="E9" s="26" t="s">
        <v>9</v>
      </c>
      <c r="F9" s="98" t="s">
        <v>6</v>
      </c>
    </row>
    <row r="10" spans="1:6" ht="12.75">
      <c r="A10" s="24"/>
      <c r="B10" s="25" t="s">
        <v>12</v>
      </c>
      <c r="C10" s="47" t="s">
        <v>12</v>
      </c>
      <c r="D10" s="27" t="s">
        <v>12</v>
      </c>
      <c r="E10" s="26" t="s">
        <v>12</v>
      </c>
      <c r="F10" s="98" t="s">
        <v>12</v>
      </c>
    </row>
    <row r="11" spans="1:6" ht="13.5" thickBot="1">
      <c r="A11" s="28"/>
      <c r="B11" s="29" t="s">
        <v>34</v>
      </c>
      <c r="C11" s="42" t="s">
        <v>34</v>
      </c>
      <c r="D11" s="31" t="str">
        <f>+D3</f>
        <v>2019/20</v>
      </c>
      <c r="E11" s="96" t="str">
        <f>+D11</f>
        <v>2019/20</v>
      </c>
      <c r="F11" s="99" t="str">
        <f>+E11</f>
        <v>2019/20</v>
      </c>
    </row>
    <row r="12" spans="1:6" ht="12.75">
      <c r="A12" s="80" t="s">
        <v>22</v>
      </c>
      <c r="B12" s="91">
        <v>1.8719999999999999</v>
      </c>
      <c r="C12" s="53">
        <f>+B12</f>
        <v>1.8719999999999999</v>
      </c>
      <c r="D12" s="43">
        <v>10</v>
      </c>
      <c r="E12" s="53">
        <f>+D12</f>
        <v>10</v>
      </c>
      <c r="F12" s="54">
        <f>+D12-B12</f>
        <v>8.128</v>
      </c>
    </row>
    <row r="13" spans="1:6" ht="12.75">
      <c r="A13" s="81" t="s">
        <v>23</v>
      </c>
      <c r="B13" s="92">
        <v>19.968</v>
      </c>
      <c r="C13" s="56">
        <f aca="true" t="shared" si="0" ref="C13:C23">+C12+B13</f>
        <v>21.84</v>
      </c>
      <c r="D13" s="44">
        <v>18</v>
      </c>
      <c r="E13" s="56">
        <f aca="true" t="shared" si="1" ref="E13:E21">+D13+E12</f>
        <v>28</v>
      </c>
      <c r="F13" s="57">
        <f aca="true" t="shared" si="2" ref="F13:F23">IF(D13=0,"",+D13-B13)</f>
        <v>-1.968</v>
      </c>
    </row>
    <row r="14" spans="1:6" ht="12.75">
      <c r="A14" s="81" t="s">
        <v>24</v>
      </c>
      <c r="B14" s="92">
        <v>8.736</v>
      </c>
      <c r="C14" s="56">
        <f t="shared" si="0"/>
        <v>30.576</v>
      </c>
      <c r="D14" s="44">
        <v>7</v>
      </c>
      <c r="E14" s="56">
        <f t="shared" si="1"/>
        <v>35</v>
      </c>
      <c r="F14" s="57">
        <f t="shared" si="2"/>
        <v>-1.7360000000000007</v>
      </c>
    </row>
    <row r="15" spans="1:6" ht="12.75">
      <c r="A15" s="81" t="s">
        <v>25</v>
      </c>
      <c r="B15" s="92">
        <v>18.72</v>
      </c>
      <c r="C15" s="56">
        <f t="shared" si="0"/>
        <v>49.296</v>
      </c>
      <c r="D15" s="44">
        <v>18</v>
      </c>
      <c r="E15" s="56">
        <f t="shared" si="1"/>
        <v>53</v>
      </c>
      <c r="F15" s="57">
        <f t="shared" si="2"/>
        <v>-0.7199999999999989</v>
      </c>
    </row>
    <row r="16" spans="1:6" ht="12.75">
      <c r="A16" s="81" t="s">
        <v>26</v>
      </c>
      <c r="B16" s="92">
        <v>15.600000000000001</v>
      </c>
      <c r="C16" s="56">
        <f t="shared" si="0"/>
        <v>64.896</v>
      </c>
      <c r="D16" s="44">
        <v>10</v>
      </c>
      <c r="E16" s="56">
        <f t="shared" si="1"/>
        <v>63</v>
      </c>
      <c r="F16" s="57">
        <f t="shared" si="2"/>
        <v>-5.600000000000001</v>
      </c>
    </row>
    <row r="17" spans="1:6" ht="12.75">
      <c r="A17" s="81" t="s">
        <v>27</v>
      </c>
      <c r="B17" s="92">
        <v>16.224</v>
      </c>
      <c r="C17" s="56">
        <f t="shared" si="0"/>
        <v>81.12</v>
      </c>
      <c r="D17" s="44">
        <v>12</v>
      </c>
      <c r="E17" s="56">
        <f t="shared" si="1"/>
        <v>75</v>
      </c>
      <c r="F17" s="57">
        <f t="shared" si="2"/>
        <v>-4.224</v>
      </c>
    </row>
    <row r="18" spans="1:6" ht="12.75">
      <c r="A18" s="81" t="s">
        <v>28</v>
      </c>
      <c r="B18" s="92">
        <v>19.343999999999998</v>
      </c>
      <c r="C18" s="56">
        <f t="shared" si="0"/>
        <v>100.464</v>
      </c>
      <c r="D18" s="44">
        <v>12</v>
      </c>
      <c r="E18" s="56">
        <f t="shared" si="1"/>
        <v>87</v>
      </c>
      <c r="F18" s="57">
        <f t="shared" si="2"/>
        <v>-7.343999999999998</v>
      </c>
    </row>
    <row r="19" spans="1:6" ht="12.75">
      <c r="A19" s="81" t="s">
        <v>29</v>
      </c>
      <c r="B19" s="92">
        <v>18.096</v>
      </c>
      <c r="C19" s="56">
        <f t="shared" si="0"/>
        <v>118.56</v>
      </c>
      <c r="D19" s="44">
        <v>24</v>
      </c>
      <c r="E19" s="56">
        <f t="shared" si="1"/>
        <v>111</v>
      </c>
      <c r="F19" s="57">
        <f t="shared" si="2"/>
        <v>5.904</v>
      </c>
    </row>
    <row r="20" spans="1:6" ht="12.75">
      <c r="A20" s="81" t="s">
        <v>30</v>
      </c>
      <c r="B20" s="92">
        <v>10.608</v>
      </c>
      <c r="C20" s="56">
        <f t="shared" si="0"/>
        <v>129.168</v>
      </c>
      <c r="D20" s="58">
        <v>10</v>
      </c>
      <c r="E20" s="56">
        <f t="shared" si="1"/>
        <v>121</v>
      </c>
      <c r="F20" s="57">
        <f t="shared" si="2"/>
        <v>-0.6080000000000005</v>
      </c>
    </row>
    <row r="21" spans="1:6" ht="12.75">
      <c r="A21" s="81" t="s">
        <v>31</v>
      </c>
      <c r="B21" s="92">
        <v>21.840000000000003</v>
      </c>
      <c r="C21" s="56">
        <f t="shared" si="0"/>
        <v>151.008</v>
      </c>
      <c r="D21" s="58">
        <v>32</v>
      </c>
      <c r="E21" s="56">
        <f t="shared" si="1"/>
        <v>153</v>
      </c>
      <c r="F21" s="57">
        <f t="shared" si="2"/>
        <v>10.159999999999997</v>
      </c>
    </row>
    <row r="22" spans="1:6" ht="12.75">
      <c r="A22" s="81" t="s">
        <v>32</v>
      </c>
      <c r="B22" s="92">
        <v>16.848</v>
      </c>
      <c r="C22" s="56">
        <f t="shared" si="0"/>
        <v>167.856</v>
      </c>
      <c r="D22" s="58"/>
      <c r="E22" s="56"/>
      <c r="F22" s="57">
        <f t="shared" si="2"/>
      </c>
    </row>
    <row r="23" spans="1:6" ht="13.5" thickBot="1">
      <c r="A23" s="82" t="s">
        <v>33</v>
      </c>
      <c r="B23" s="93">
        <v>11.232000000000001</v>
      </c>
      <c r="C23" s="16">
        <f t="shared" si="0"/>
        <v>179.088</v>
      </c>
      <c r="D23" s="79"/>
      <c r="E23" s="16"/>
      <c r="F23" s="94">
        <f t="shared" si="2"/>
      </c>
    </row>
    <row r="24" spans="1:6" ht="12.75">
      <c r="A24" s="4"/>
      <c r="C24" s="12" t="s">
        <v>13</v>
      </c>
      <c r="D24" s="12"/>
      <c r="E24" s="12"/>
      <c r="F24" s="32">
        <f>SUM(F12:F23)</f>
        <v>1.9919999999999973</v>
      </c>
    </row>
    <row r="25" spans="1:6" ht="12.75">
      <c r="A25" s="4"/>
      <c r="B25" s="118" t="s">
        <v>43</v>
      </c>
      <c r="C25" s="118"/>
      <c r="D25" s="119" t="s">
        <v>44</v>
      </c>
      <c r="E25" s="119"/>
      <c r="F25" s="4"/>
    </row>
    <row r="26" spans="1:6" ht="12.75">
      <c r="A26" s="3"/>
      <c r="C26" s="3"/>
      <c r="D26" s="3"/>
      <c r="E26" s="3"/>
      <c r="F26" s="3"/>
    </row>
  </sheetData>
  <sheetProtection/>
  <mergeCells count="2">
    <mergeCell ref="B25:C25"/>
    <mergeCell ref="D25:E2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2019-09-24T05:08:49Z</cp:lastPrinted>
  <dcterms:created xsi:type="dcterms:W3CDTF">1999-04-30T04:59:30Z</dcterms:created>
  <dcterms:modified xsi:type="dcterms:W3CDTF">2020-06-18T06:10:26Z</dcterms:modified>
  <cp:category/>
  <cp:version/>
  <cp:contentType/>
  <cp:contentStatus/>
</cp:coreProperties>
</file>