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14235" windowHeight="11460" activeTab="2"/>
  </bookViews>
  <sheets>
    <sheet name="Heizenergie" sheetId="1" r:id="rId1"/>
    <sheet name="elektr. Energie" sheetId="2" r:id="rId2"/>
    <sheet name="Trinkwasser" sheetId="3" r:id="rId3"/>
  </sheets>
  <externalReferences>
    <externalReference r:id="rId6"/>
    <externalReference r:id="rId7"/>
  </externalReferences>
  <definedNames>
    <definedName name="_xlnm.Print_Area" localSheetId="2">'Trinkwasser'!$A:$IV</definedName>
  </definedNames>
  <calcPr fullCalcOnLoad="1"/>
</workbook>
</file>

<file path=xl/sharedStrings.xml><?xml version="1.0" encoding="utf-8"?>
<sst xmlns="http://schemas.openxmlformats.org/spreadsheetml/2006/main" count="138" uniqueCount="53">
  <si>
    <t xml:space="preserve">ESP-Schulen </t>
  </si>
  <si>
    <t>Monat</t>
  </si>
  <si>
    <t>Verbrauch</t>
  </si>
  <si>
    <t>Mittelwert</t>
  </si>
  <si>
    <t>kWh</t>
  </si>
  <si>
    <t>Einsparung/</t>
  </si>
  <si>
    <t>Mehrverbrauch</t>
  </si>
  <si>
    <t>Mehr/Minderverbrauch (kWh)</t>
  </si>
  <si>
    <t xml:space="preserve"> -elektrische Energie-</t>
  </si>
  <si>
    <t>addiert</t>
  </si>
  <si>
    <t>korrigierter</t>
  </si>
  <si>
    <t xml:space="preserve"> -Trinkwasser-</t>
  </si>
  <si>
    <t>m³</t>
  </si>
  <si>
    <t>Minderverbrauch</t>
  </si>
  <si>
    <t>7=3/6*5</t>
  </si>
  <si>
    <t>Mehr- oder</t>
  </si>
  <si>
    <t>Minderver-</t>
  </si>
  <si>
    <t>brauch</t>
  </si>
  <si>
    <t xml:space="preserve">    Gradtagszahl</t>
  </si>
  <si>
    <t>Summe</t>
  </si>
  <si>
    <t>Aug</t>
  </si>
  <si>
    <t>Sep</t>
  </si>
  <si>
    <t>Okt</t>
  </si>
  <si>
    <t>Nov</t>
  </si>
  <si>
    <t>Dez</t>
  </si>
  <si>
    <t>Jan</t>
  </si>
  <si>
    <t>Feb</t>
  </si>
  <si>
    <t>Mrz</t>
  </si>
  <si>
    <t>Apr</t>
  </si>
  <si>
    <t>Mai</t>
  </si>
  <si>
    <t>Jun</t>
  </si>
  <si>
    <t>Jul</t>
  </si>
  <si>
    <t>1998/2001</t>
  </si>
  <si>
    <t>Ergebnisse des Veernschule</t>
  </si>
  <si>
    <t>1999/2002</t>
  </si>
  <si>
    <t>99-02</t>
  </si>
  <si>
    <t>Seestadt Immobilien</t>
  </si>
  <si>
    <t>Heizenergie -Erdgas-</t>
  </si>
  <si>
    <t>aktuell</t>
  </si>
  <si>
    <t>Red 2004 -3 %</t>
  </si>
  <si>
    <t>Red 2008 -10 %</t>
  </si>
  <si>
    <t>Red 2012 -6 %</t>
  </si>
  <si>
    <t>Red 2013 -10 %</t>
  </si>
  <si>
    <t>Reduzierung</t>
  </si>
  <si>
    <t>in 2005 -4%</t>
  </si>
  <si>
    <t>in 2006 -1%</t>
  </si>
  <si>
    <t>in 2004 -3 %</t>
  </si>
  <si>
    <t>in 2008 -10 %</t>
  </si>
  <si>
    <t>in 2012 -6 %</t>
  </si>
  <si>
    <t>in 2013 -10 %</t>
  </si>
  <si>
    <t>Reduzierung 2015 -20%</t>
  </si>
  <si>
    <t>Reduzierung 2015 -4%</t>
  </si>
  <si>
    <t>in 2015 -7%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</si>
</sst>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0"/>
    <numFmt numFmtId="173" formatCode="0.0"/>
    <numFmt numFmtId="174" formatCode="#,##0.000000"/>
  </numFmts>
  <fonts count="50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5.75"/>
      <color indexed="8"/>
      <name val="Arial"/>
      <family val="0"/>
    </font>
    <font>
      <sz val="8"/>
      <color indexed="8"/>
      <name val="Arial"/>
      <family val="0"/>
    </font>
    <font>
      <sz val="6.75"/>
      <color indexed="8"/>
      <name val="Arial"/>
      <family val="0"/>
    </font>
    <font>
      <sz val="1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b/>
      <sz val="9.25"/>
      <color indexed="8"/>
      <name val="Arial"/>
      <family val="0"/>
    </font>
    <font>
      <b/>
      <sz val="8"/>
      <color indexed="8"/>
      <name val="Arial"/>
      <family val="0"/>
    </font>
    <font>
      <b/>
      <sz val="8.75"/>
      <color indexed="8"/>
      <name val="Arial"/>
      <family val="0"/>
    </font>
    <font>
      <b/>
      <sz val="10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000"/>
        <bgColor indexed="64"/>
      </patternFill>
    </fill>
  </fills>
  <borders count="6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medium"/>
      <bottom style="thin"/>
    </border>
    <border>
      <left style="double"/>
      <right style="double"/>
      <top style="thin"/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double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medium"/>
      <right style="double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double"/>
      <top style="thin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169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17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0" borderId="0" xfId="0" applyFont="1" applyAlignment="1">
      <alignment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33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3" fontId="0" fillId="0" borderId="16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0" fontId="2" fillId="34" borderId="18" xfId="0" applyFont="1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5" borderId="21" xfId="0" applyFont="1" applyFill="1" applyBorder="1" applyAlignment="1">
      <alignment horizontal="center"/>
    </xf>
    <xf numFmtId="0" fontId="0" fillId="35" borderId="22" xfId="0" applyFont="1" applyFill="1" applyBorder="1" applyAlignment="1">
      <alignment horizontal="center"/>
    </xf>
    <xf numFmtId="0" fontId="0" fillId="35" borderId="23" xfId="0" applyFont="1" applyFill="1" applyBorder="1" applyAlignment="1">
      <alignment horizontal="center"/>
    </xf>
    <xf numFmtId="0" fontId="1" fillId="35" borderId="22" xfId="0" applyFont="1" applyFill="1" applyBorder="1" applyAlignment="1">
      <alignment horizontal="center"/>
    </xf>
    <xf numFmtId="0" fontId="0" fillId="35" borderId="24" xfId="0" applyFont="1" applyFill="1" applyBorder="1" applyAlignment="1">
      <alignment horizontal="center"/>
    </xf>
    <xf numFmtId="0" fontId="0" fillId="35" borderId="25" xfId="0" applyFont="1" applyFill="1" applyBorder="1" applyAlignment="1">
      <alignment horizontal="center"/>
    </xf>
    <xf numFmtId="0" fontId="0" fillId="35" borderId="26" xfId="0" applyFont="1" applyFill="1" applyBorder="1" applyAlignment="1">
      <alignment horizontal="center"/>
    </xf>
    <xf numFmtId="0" fontId="1" fillId="35" borderId="25" xfId="0" applyFont="1" applyFill="1" applyBorder="1" applyAlignment="1">
      <alignment horizontal="center"/>
    </xf>
    <xf numFmtId="0" fontId="0" fillId="35" borderId="27" xfId="0" applyFont="1" applyFill="1" applyBorder="1" applyAlignment="1">
      <alignment horizontal="center"/>
    </xf>
    <xf numFmtId="0" fontId="0" fillId="35" borderId="28" xfId="0" applyFont="1" applyFill="1" applyBorder="1" applyAlignment="1">
      <alignment horizontal="center"/>
    </xf>
    <xf numFmtId="0" fontId="0" fillId="35" borderId="29" xfId="0" applyFont="1" applyFill="1" applyBorder="1" applyAlignment="1">
      <alignment horizontal="center"/>
    </xf>
    <xf numFmtId="0" fontId="1" fillId="35" borderId="28" xfId="0" applyFont="1" applyFill="1" applyBorder="1" applyAlignment="1">
      <alignment horizontal="center"/>
    </xf>
    <xf numFmtId="3" fontId="0" fillId="36" borderId="0" xfId="0" applyNumberFormat="1" applyFont="1" applyFill="1" applyAlignment="1">
      <alignment/>
    </xf>
    <xf numFmtId="0" fontId="2" fillId="34" borderId="19" xfId="0" applyFont="1" applyFill="1" applyBorder="1" applyAlignment="1">
      <alignment/>
    </xf>
    <xf numFmtId="0" fontId="2" fillId="34" borderId="20" xfId="0" applyFont="1" applyFill="1" applyBorder="1" applyAlignment="1">
      <alignment/>
    </xf>
    <xf numFmtId="0" fontId="0" fillId="35" borderId="30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0" fontId="0" fillId="35" borderId="31" xfId="0" applyFont="1" applyFill="1" applyBorder="1" applyAlignment="1">
      <alignment horizontal="center"/>
    </xf>
    <xf numFmtId="0" fontId="0" fillId="35" borderId="32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left"/>
    </xf>
    <xf numFmtId="0" fontId="0" fillId="35" borderId="33" xfId="0" applyFont="1" applyFill="1" applyBorder="1" applyAlignment="1">
      <alignment horizontal="center"/>
    </xf>
    <xf numFmtId="3" fontId="1" fillId="34" borderId="14" xfId="0" applyNumberFormat="1" applyFont="1" applyFill="1" applyBorder="1" applyAlignment="1">
      <alignment/>
    </xf>
    <xf numFmtId="3" fontId="1" fillId="34" borderId="15" xfId="0" applyNumberFormat="1" applyFont="1" applyFill="1" applyBorder="1" applyAlignment="1">
      <alignment/>
    </xf>
    <xf numFmtId="3" fontId="1" fillId="34" borderId="34" xfId="0" applyNumberFormat="1" applyFont="1" applyFill="1" applyBorder="1" applyAlignment="1">
      <alignment/>
    </xf>
    <xf numFmtId="0" fontId="0" fillId="35" borderId="35" xfId="0" applyFont="1" applyFill="1" applyBorder="1" applyAlignment="1">
      <alignment horizontal="center"/>
    </xf>
    <xf numFmtId="0" fontId="0" fillId="35" borderId="36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35" borderId="37" xfId="0" applyFont="1" applyFill="1" applyBorder="1" applyAlignment="1">
      <alignment horizontal="center"/>
    </xf>
    <xf numFmtId="3" fontId="0" fillId="0" borderId="38" xfId="0" applyNumberFormat="1" applyFont="1" applyBorder="1" applyAlignment="1">
      <alignment/>
    </xf>
    <xf numFmtId="3" fontId="0" fillId="0" borderId="31" xfId="0" applyNumberFormat="1" applyFont="1" applyBorder="1" applyAlignment="1">
      <alignment/>
    </xf>
    <xf numFmtId="3" fontId="1" fillId="37" borderId="39" xfId="0" applyNumberFormat="1" applyFont="1" applyFill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3" fontId="1" fillId="37" borderId="41" xfId="0" applyNumberFormat="1" applyFont="1" applyFill="1" applyBorder="1" applyAlignment="1">
      <alignment/>
    </xf>
    <xf numFmtId="3" fontId="1" fillId="34" borderId="19" xfId="0" applyNumberFormat="1" applyFont="1" applyFill="1" applyBorder="1" applyAlignment="1">
      <alignment/>
    </xf>
    <xf numFmtId="3" fontId="1" fillId="37" borderId="42" xfId="0" applyNumberFormat="1" applyFont="1" applyFill="1" applyBorder="1" applyAlignment="1">
      <alignment/>
    </xf>
    <xf numFmtId="3" fontId="1" fillId="37" borderId="43" xfId="0" applyNumberFormat="1" applyFont="1" applyFill="1" applyBorder="1" applyAlignment="1">
      <alignment/>
    </xf>
    <xf numFmtId="3" fontId="1" fillId="37" borderId="44" xfId="0" applyNumberFormat="1" applyFont="1" applyFill="1" applyBorder="1" applyAlignment="1">
      <alignment/>
    </xf>
    <xf numFmtId="3" fontId="0" fillId="0" borderId="45" xfId="0" applyNumberFormat="1" applyFont="1" applyBorder="1" applyAlignment="1">
      <alignment/>
    </xf>
    <xf numFmtId="0" fontId="0" fillId="35" borderId="46" xfId="0" applyFont="1" applyFill="1" applyBorder="1" applyAlignment="1">
      <alignment horizontal="center"/>
    </xf>
    <xf numFmtId="0" fontId="0" fillId="35" borderId="42" xfId="0" applyFont="1" applyFill="1" applyBorder="1" applyAlignment="1">
      <alignment horizontal="center"/>
    </xf>
    <xf numFmtId="3" fontId="0" fillId="37" borderId="42" xfId="0" applyNumberFormat="1" applyFont="1" applyFill="1" applyBorder="1" applyAlignment="1">
      <alignment/>
    </xf>
    <xf numFmtId="3" fontId="0" fillId="37" borderId="43" xfId="0" applyNumberFormat="1" applyFont="1" applyFill="1" applyBorder="1" applyAlignment="1">
      <alignment/>
    </xf>
    <xf numFmtId="3" fontId="1" fillId="36" borderId="0" xfId="0" applyNumberFormat="1" applyFont="1" applyFill="1" applyAlignment="1">
      <alignment/>
    </xf>
    <xf numFmtId="1" fontId="3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47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0" fillId="0" borderId="48" xfId="0" applyNumberFormat="1" applyFont="1" applyBorder="1" applyAlignment="1">
      <alignment/>
    </xf>
    <xf numFmtId="3" fontId="0" fillId="0" borderId="49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3" fontId="1" fillId="36" borderId="50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17" fontId="0" fillId="35" borderId="30" xfId="0" applyNumberFormat="1" applyFont="1" applyFill="1" applyBorder="1" applyAlignment="1">
      <alignment horizontal="center"/>
    </xf>
    <xf numFmtId="17" fontId="0" fillId="35" borderId="51" xfId="0" applyNumberFormat="1" applyFont="1" applyFill="1" applyBorder="1" applyAlignment="1">
      <alignment horizontal="center"/>
    </xf>
    <xf numFmtId="17" fontId="0" fillId="35" borderId="52" xfId="0" applyNumberFormat="1" applyFont="1" applyFill="1" applyBorder="1" applyAlignment="1">
      <alignment horizontal="center"/>
    </xf>
    <xf numFmtId="0" fontId="2" fillId="38" borderId="0" xfId="0" applyFont="1" applyFill="1" applyBorder="1" applyAlignment="1">
      <alignment/>
    </xf>
    <xf numFmtId="0" fontId="0" fillId="38" borderId="0" xfId="0" applyFill="1" applyBorder="1" applyAlignment="1">
      <alignment/>
    </xf>
    <xf numFmtId="0" fontId="2" fillId="34" borderId="53" xfId="0" applyFont="1" applyFill="1" applyBorder="1" applyAlignment="1">
      <alignment/>
    </xf>
    <xf numFmtId="0" fontId="0" fillId="34" borderId="54" xfId="0" applyFill="1" applyBorder="1" applyAlignment="1">
      <alignment/>
    </xf>
    <xf numFmtId="0" fontId="0" fillId="34" borderId="55" xfId="0" applyFill="1" applyBorder="1" applyAlignment="1">
      <alignment/>
    </xf>
    <xf numFmtId="16" fontId="0" fillId="35" borderId="56" xfId="0" applyNumberFormat="1" applyFont="1" applyFill="1" applyBorder="1" applyAlignment="1">
      <alignment horizontal="center"/>
    </xf>
    <xf numFmtId="0" fontId="1" fillId="35" borderId="29" xfId="0" applyFont="1" applyFill="1" applyBorder="1" applyAlignment="1">
      <alignment horizontal="center"/>
    </xf>
    <xf numFmtId="0" fontId="1" fillId="35" borderId="57" xfId="0" applyFont="1" applyFill="1" applyBorder="1" applyAlignment="1">
      <alignment horizontal="center"/>
    </xf>
    <xf numFmtId="0" fontId="1" fillId="35" borderId="58" xfId="0" applyFont="1" applyFill="1" applyBorder="1" applyAlignment="1">
      <alignment horizontal="center"/>
    </xf>
    <xf numFmtId="0" fontId="1" fillId="35" borderId="46" xfId="0" applyFont="1" applyFill="1" applyBorder="1" applyAlignment="1">
      <alignment horizontal="center"/>
    </xf>
    <xf numFmtId="1" fontId="0" fillId="38" borderId="0" xfId="0" applyNumberFormat="1" applyFill="1" applyBorder="1" applyAlignment="1">
      <alignment/>
    </xf>
    <xf numFmtId="1" fontId="0" fillId="34" borderId="19" xfId="0" applyNumberFormat="1" applyFill="1" applyBorder="1" applyAlignment="1">
      <alignment/>
    </xf>
    <xf numFmtId="1" fontId="0" fillId="35" borderId="22" xfId="0" applyNumberFormat="1" applyFont="1" applyFill="1" applyBorder="1" applyAlignment="1">
      <alignment horizontal="center"/>
    </xf>
    <xf numFmtId="1" fontId="0" fillId="35" borderId="25" xfId="0" applyNumberFormat="1" applyFont="1" applyFill="1" applyBorder="1" applyAlignment="1">
      <alignment horizontal="center"/>
    </xf>
    <xf numFmtId="1" fontId="0" fillId="35" borderId="28" xfId="0" applyNumberFormat="1" applyFont="1" applyFill="1" applyBorder="1" applyAlignment="1">
      <alignment horizontal="center"/>
    </xf>
    <xf numFmtId="1" fontId="0" fillId="0" borderId="14" xfId="0" applyNumberFormat="1" applyBorder="1" applyAlignment="1">
      <alignment/>
    </xf>
    <xf numFmtId="1" fontId="0" fillId="0" borderId="15" xfId="0" applyNumberFormat="1" applyBorder="1" applyAlignment="1">
      <alignment/>
    </xf>
    <xf numFmtId="1" fontId="0" fillId="0" borderId="34" xfId="0" applyNumberFormat="1" applyBorder="1" applyAlignment="1">
      <alignment/>
    </xf>
    <xf numFmtId="1" fontId="0" fillId="0" borderId="0" xfId="0" applyNumberFormat="1" applyAlignment="1">
      <alignment/>
    </xf>
    <xf numFmtId="3" fontId="0" fillId="34" borderId="10" xfId="0" applyNumberFormat="1" applyFont="1" applyFill="1" applyBorder="1" applyAlignment="1">
      <alignment/>
    </xf>
    <xf numFmtId="3" fontId="0" fillId="34" borderId="11" xfId="0" applyNumberFormat="1" applyFont="1" applyFill="1" applyBorder="1" applyAlignment="1">
      <alignment/>
    </xf>
    <xf numFmtId="3" fontId="0" fillId="34" borderId="49" xfId="0" applyNumberFormat="1" applyFont="1" applyFill="1" applyBorder="1" applyAlignment="1">
      <alignment/>
    </xf>
    <xf numFmtId="3" fontId="0" fillId="0" borderId="59" xfId="0" applyNumberFormat="1" applyFont="1" applyBorder="1" applyAlignment="1">
      <alignment/>
    </xf>
    <xf numFmtId="3" fontId="0" fillId="37" borderId="44" xfId="0" applyNumberFormat="1" applyFont="1" applyFill="1" applyBorder="1" applyAlignment="1">
      <alignment/>
    </xf>
    <xf numFmtId="3" fontId="1" fillId="33" borderId="0" xfId="0" applyNumberFormat="1" applyFont="1" applyFill="1" applyAlignment="1">
      <alignment/>
    </xf>
    <xf numFmtId="0" fontId="1" fillId="39" borderId="60" xfId="0" applyFont="1" applyFill="1" applyBorder="1" applyAlignment="1">
      <alignment/>
    </xf>
    <xf numFmtId="0" fontId="1" fillId="40" borderId="60" xfId="0" applyFont="1" applyFill="1" applyBorder="1" applyAlignment="1">
      <alignment/>
    </xf>
    <xf numFmtId="0" fontId="1" fillId="34" borderId="60" xfId="0" applyFont="1" applyFill="1" applyBorder="1" applyAlignment="1">
      <alignment/>
    </xf>
    <xf numFmtId="0" fontId="1" fillId="41" borderId="60" xfId="0" applyFont="1" applyFill="1" applyBorder="1" applyAlignment="1">
      <alignment/>
    </xf>
    <xf numFmtId="1" fontId="1" fillId="42" borderId="60" xfId="0" applyNumberFormat="1" applyFont="1" applyFill="1" applyBorder="1" applyAlignment="1">
      <alignment/>
    </xf>
    <xf numFmtId="1" fontId="1" fillId="42" borderId="32" xfId="0" applyNumberFormat="1" applyFont="1" applyFill="1" applyBorder="1" applyAlignment="1">
      <alignment/>
    </xf>
    <xf numFmtId="1" fontId="1" fillId="40" borderId="60" xfId="0" applyNumberFormat="1" applyFont="1" applyFill="1" applyBorder="1" applyAlignment="1">
      <alignment/>
    </xf>
    <xf numFmtId="1" fontId="1" fillId="40" borderId="32" xfId="0" applyNumberFormat="1" applyFont="1" applyFill="1" applyBorder="1" applyAlignment="1">
      <alignment/>
    </xf>
    <xf numFmtId="1" fontId="1" fillId="43" borderId="60" xfId="0" applyNumberFormat="1" applyFont="1" applyFill="1" applyBorder="1" applyAlignment="1">
      <alignment/>
    </xf>
    <xf numFmtId="1" fontId="1" fillId="43" borderId="32" xfId="0" applyNumberFormat="1" applyFont="1" applyFill="1" applyBorder="1" applyAlignment="1">
      <alignment/>
    </xf>
    <xf numFmtId="3" fontId="1" fillId="43" borderId="0" xfId="0" applyNumberFormat="1" applyFont="1" applyFill="1" applyBorder="1" applyAlignment="1">
      <alignment horizontal="center"/>
    </xf>
    <xf numFmtId="0" fontId="1" fillId="43" borderId="60" xfId="0" applyFont="1" applyFill="1" applyBorder="1" applyAlignment="1">
      <alignment horizontal="center"/>
    </xf>
    <xf numFmtId="0" fontId="1" fillId="43" borderId="32" xfId="0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Beurteilung des Verbrauchs an Heizenergie</a:t>
            </a:r>
          </a:p>
        </c:rich>
      </c:tx>
      <c:layout>
        <c:manualLayout>
          <c:xMode val="factor"/>
          <c:yMode val="factor"/>
          <c:x val="0.02375"/>
          <c:y val="0.0245"/>
        </c:manualLayout>
      </c:layout>
      <c:spPr>
        <a:solidFill>
          <a:srgbClr val="CCFFFF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5875"/>
          <c:y val="0.1085"/>
          <c:w val="0.9245"/>
          <c:h val="0.706"/>
        </c:manualLayout>
      </c:layout>
      <c:lineChart>
        <c:grouping val="standard"/>
        <c:varyColors val="0"/>
        <c:ser>
          <c:idx val="0"/>
          <c:order val="0"/>
          <c:tx>
            <c:strRef>
              <c:f>Heizenergie!$C$12</c:f>
              <c:strCache>
                <c:ptCount val="1"/>
                <c:pt idx="0">
                  <c:v>1999/2002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Heizenergie!$A$13:$A$24</c:f>
              <c:strCache/>
            </c:strRef>
          </c:cat>
          <c:val>
            <c:numRef>
              <c:f>Heizenergie!$C$13:$C$24</c:f>
              <c:numCache/>
            </c:numRef>
          </c:val>
          <c:smooth val="0"/>
        </c:ser>
        <c:ser>
          <c:idx val="1"/>
          <c:order val="1"/>
          <c:tx>
            <c:strRef>
              <c:f>Heizenergie!$I$12</c:f>
              <c:strCache>
                <c:ptCount val="1"/>
                <c:pt idx="0">
                  <c:v>2019/20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Heizenergie!$A$13:$A$24</c:f>
              <c:strCache/>
            </c:strRef>
          </c:cat>
          <c:val>
            <c:numRef>
              <c:f>Heizenergie!$I$13:$I$24</c:f>
              <c:numCache/>
            </c:numRef>
          </c:val>
          <c:smooth val="0"/>
        </c:ser>
        <c:marker val="1"/>
        <c:axId val="37552358"/>
        <c:axId val="2426903"/>
      </c:lineChart>
      <c:catAx>
        <c:axId val="375523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Monat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05"/>
            </c:manualLayout>
          </c:layout>
          <c:overlay val="0"/>
          <c:spPr>
            <a:solidFill>
              <a:srgbClr val="CCFFFF"/>
            </a:solidFill>
            <a:ln w="3175">
              <a:solidFill>
                <a:srgbClr val="00000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6903"/>
        <c:crosses val="autoZero"/>
        <c:auto val="1"/>
        <c:lblOffset val="100"/>
        <c:tickLblSkip val="1"/>
        <c:noMultiLvlLbl val="0"/>
      </c:catAx>
      <c:valAx>
        <c:axId val="24269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Verbrauch in kWh</a:t>
                </a:r>
              </a:p>
            </c:rich>
          </c:tx>
          <c:layout>
            <c:manualLayout>
              <c:xMode val="factor"/>
              <c:yMode val="factor"/>
              <c:x val="-0.0165"/>
              <c:y val="0"/>
            </c:manualLayout>
          </c:layout>
          <c:overlay val="0"/>
          <c:spPr>
            <a:solidFill>
              <a:srgbClr val="CCFFFF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5523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24"/>
          <c:y val="0.9235"/>
          <c:w val="0.33275"/>
          <c:h val="0.06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Verbrauchsentwicklung elektr. Energie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solidFill>
          <a:srgbClr val="CCFFFF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85"/>
          <c:y val="0.1325"/>
          <c:w val="0.91125"/>
          <c:h val="0.7015"/>
        </c:manualLayout>
      </c:layout>
      <c:lineChart>
        <c:grouping val="standard"/>
        <c:varyColors val="0"/>
        <c:ser>
          <c:idx val="0"/>
          <c:order val="0"/>
          <c:tx>
            <c:strRef>
              <c:f>'elektr. Energie'!$E$13</c:f>
              <c:strCache>
                <c:ptCount val="1"/>
                <c:pt idx="0">
                  <c:v>1999/2002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'elektr. Energie'!$A$14:$A$25</c:f>
              <c:strCache/>
            </c:strRef>
          </c:cat>
          <c:val>
            <c:numRef>
              <c:f>'elektr. Energie'!$E$14:$E$25</c:f>
              <c:numCache/>
            </c:numRef>
          </c:val>
          <c:smooth val="0"/>
        </c:ser>
        <c:ser>
          <c:idx val="1"/>
          <c:order val="1"/>
          <c:tx>
            <c:strRef>
              <c:f>'elektr. Energie'!$G$13</c:f>
              <c:strCache>
                <c:ptCount val="1"/>
                <c:pt idx="0">
                  <c:v>2019/20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'elektr. Energie'!$A$14:$A$25</c:f>
              <c:strCache/>
            </c:strRef>
          </c:cat>
          <c:val>
            <c:numRef>
              <c:f>'elektr. Energie'!$G$14:$G$25</c:f>
              <c:numCache/>
            </c:numRef>
          </c:val>
          <c:smooth val="0"/>
        </c:ser>
        <c:marker val="1"/>
        <c:axId val="21842128"/>
        <c:axId val="62361425"/>
      </c:lineChart>
      <c:catAx>
        <c:axId val="218421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Monat</a:t>
                </a:r>
              </a:p>
            </c:rich>
          </c:tx>
          <c:layout>
            <c:manualLayout>
              <c:xMode val="factor"/>
              <c:yMode val="factor"/>
              <c:x val="-0.01075"/>
              <c:y val="0"/>
            </c:manualLayout>
          </c:layout>
          <c:overlay val="0"/>
          <c:spPr>
            <a:solidFill>
              <a:srgbClr val="CCFFFF"/>
            </a:solidFill>
            <a:ln w="3175">
              <a:solidFill>
                <a:srgbClr val="00000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61425"/>
        <c:crosses val="autoZero"/>
        <c:auto val="1"/>
        <c:lblOffset val="100"/>
        <c:tickLblSkip val="1"/>
        <c:noMultiLvlLbl val="0"/>
      </c:catAx>
      <c:valAx>
        <c:axId val="623614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Verbrauch in kWh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225"/>
            </c:manualLayout>
          </c:layout>
          <c:overlay val="0"/>
          <c:spPr>
            <a:solidFill>
              <a:srgbClr val="CCFFFF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8421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8"/>
          <c:y val="0.931"/>
          <c:w val="0.35525"/>
          <c:h val="0.0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Verbrauchsentwicklung Trinkwasser</a:t>
            </a:r>
          </a:p>
        </c:rich>
      </c:tx>
      <c:layout>
        <c:manualLayout>
          <c:xMode val="factor"/>
          <c:yMode val="factor"/>
          <c:x val="-0.02375"/>
          <c:y val="0"/>
        </c:manualLayout>
      </c:layout>
      <c:spPr>
        <a:solidFill>
          <a:srgbClr val="CCFFFF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56"/>
          <c:y val="0.08775"/>
          <c:w val="0.944"/>
          <c:h val="0.772"/>
        </c:manualLayout>
      </c:layout>
      <c:lineChart>
        <c:grouping val="standard"/>
        <c:varyColors val="0"/>
        <c:ser>
          <c:idx val="0"/>
          <c:order val="0"/>
          <c:tx>
            <c:strRef>
              <c:f>Trinkwasser!$C$11</c:f>
              <c:strCache>
                <c:ptCount val="1"/>
                <c:pt idx="0">
                  <c:v>1998/2001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Trinkwasser!$A$12:$A$23</c:f>
              <c:strCache/>
            </c:strRef>
          </c:cat>
          <c:val>
            <c:numRef>
              <c:f>Trinkwasser!$C$12:$C$23</c:f>
              <c:numCache/>
            </c:numRef>
          </c:val>
          <c:smooth val="0"/>
        </c:ser>
        <c:ser>
          <c:idx val="1"/>
          <c:order val="1"/>
          <c:tx>
            <c:strRef>
              <c:f>Trinkwasser!$E$11</c:f>
              <c:strCache>
                <c:ptCount val="1"/>
                <c:pt idx="0">
                  <c:v>2019/20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Trinkwasser!$A$12:$A$23</c:f>
              <c:strCache/>
            </c:strRef>
          </c:cat>
          <c:val>
            <c:numRef>
              <c:f>Trinkwasser!$E$12:$E$23</c:f>
              <c:numCache/>
            </c:numRef>
          </c:val>
          <c:smooth val="0"/>
        </c:ser>
        <c:marker val="1"/>
        <c:axId val="24381914"/>
        <c:axId val="18110635"/>
      </c:lineChart>
      <c:catAx>
        <c:axId val="243819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Monat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05"/>
            </c:manualLayout>
          </c:layout>
          <c:overlay val="0"/>
          <c:spPr>
            <a:solidFill>
              <a:srgbClr val="CCFFFF"/>
            </a:solidFill>
            <a:ln w="3175">
              <a:solidFill>
                <a:srgbClr val="00000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110635"/>
        <c:crosses val="autoZero"/>
        <c:auto val="1"/>
        <c:lblOffset val="100"/>
        <c:tickLblSkip val="1"/>
        <c:noMultiLvlLbl val="0"/>
      </c:catAx>
      <c:valAx>
        <c:axId val="181106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Verbrauch in m³</a:t>
                </a:r>
              </a:p>
            </c:rich>
          </c:tx>
          <c:layout>
            <c:manualLayout>
              <c:xMode val="factor"/>
              <c:yMode val="factor"/>
              <c:x val="-0.012"/>
              <c:y val="-0.02175"/>
            </c:manualLayout>
          </c:layout>
          <c:overlay val="0"/>
          <c:spPr>
            <a:solidFill>
              <a:srgbClr val="CCFFFF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3819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81"/>
          <c:y val="0.93075"/>
          <c:w val="0.35925"/>
          <c:h val="0.0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76200</xdr:rowOff>
    </xdr:from>
    <xdr:to>
      <xdr:col>9</xdr:col>
      <xdr:colOff>600075</xdr:colOff>
      <xdr:row>44</xdr:row>
      <xdr:rowOff>85725</xdr:rowOff>
    </xdr:to>
    <xdr:graphicFrame>
      <xdr:nvGraphicFramePr>
        <xdr:cNvPr id="1" name="Diagramm 4"/>
        <xdr:cNvGraphicFramePr/>
      </xdr:nvGraphicFramePr>
      <xdr:xfrm>
        <a:off x="0" y="4419600"/>
        <a:ext cx="572452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114300</xdr:rowOff>
    </xdr:from>
    <xdr:to>
      <xdr:col>7</xdr:col>
      <xdr:colOff>1009650</xdr:colOff>
      <xdr:row>48</xdr:row>
      <xdr:rowOff>85725</xdr:rowOff>
    </xdr:to>
    <xdr:graphicFrame>
      <xdr:nvGraphicFramePr>
        <xdr:cNvPr id="1" name="Diagramm 2"/>
        <xdr:cNvGraphicFramePr/>
      </xdr:nvGraphicFramePr>
      <xdr:xfrm>
        <a:off x="0" y="4648200"/>
        <a:ext cx="50196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24</xdr:row>
      <xdr:rowOff>152400</xdr:rowOff>
    </xdr:from>
    <xdr:to>
      <xdr:col>5</xdr:col>
      <xdr:colOff>1009650</xdr:colOff>
      <xdr:row>44</xdr:row>
      <xdr:rowOff>28575</xdr:rowOff>
    </xdr:to>
    <xdr:graphicFrame>
      <xdr:nvGraphicFramePr>
        <xdr:cNvPr id="1" name="Diagramm 3"/>
        <xdr:cNvGraphicFramePr/>
      </xdr:nvGraphicFramePr>
      <xdr:xfrm>
        <a:off x="57150" y="4352925"/>
        <a:ext cx="488632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SP-Allmersschul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Gradtagszah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eizenergie"/>
      <sheetName val="elektr. Energie"/>
      <sheetName val="Trinkwasser Red"/>
    </sheetNames>
    <sheetDataSet>
      <sheetData sheetId="0">
        <row r="2">
          <cell r="E2" t="str">
            <v>2019/20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>
        <row r="4">
          <cell r="B4">
            <v>145</v>
          </cell>
        </row>
        <row r="5">
          <cell r="B5">
            <v>264</v>
          </cell>
        </row>
        <row r="6">
          <cell r="B6">
            <v>412</v>
          </cell>
        </row>
        <row r="7">
          <cell r="B7">
            <v>448</v>
          </cell>
        </row>
        <row r="8">
          <cell r="B8">
            <v>450</v>
          </cell>
        </row>
        <row r="9">
          <cell r="B9">
            <v>406</v>
          </cell>
        </row>
        <row r="10">
          <cell r="B10">
            <v>426</v>
          </cell>
        </row>
        <row r="11">
          <cell r="B11">
            <v>311</v>
          </cell>
        </row>
        <row r="12">
          <cell r="B12">
            <v>261</v>
          </cell>
        </row>
        <row r="13">
          <cell r="B13">
            <v>82.2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1">
      <selection activeCell="H21" sqref="H21:J22"/>
    </sheetView>
  </sheetViews>
  <sheetFormatPr defaultColWidth="11.57421875" defaultRowHeight="12.75"/>
  <cols>
    <col min="1" max="1" width="6.7109375" style="2" customWidth="1"/>
    <col min="2" max="2" width="8.8515625" style="2" customWidth="1"/>
    <col min="3" max="3" width="9.28125" style="2" customWidth="1"/>
    <col min="4" max="4" width="9.57421875" style="2" bestFit="1" customWidth="1"/>
    <col min="5" max="5" width="9.140625" style="2" bestFit="1" customWidth="1"/>
    <col min="6" max="6" width="8.140625" style="2" customWidth="1"/>
    <col min="7" max="7" width="6.28125" style="2" customWidth="1"/>
    <col min="8" max="8" width="9.28125" style="2" customWidth="1"/>
    <col min="9" max="10" width="9.57421875" style="2" customWidth="1"/>
    <col min="11" max="16" width="11.57421875" style="2" customWidth="1"/>
    <col min="17" max="17" width="11.57421875" style="65" customWidth="1"/>
    <col min="18" max="16384" width="11.57421875" style="2" customWidth="1"/>
  </cols>
  <sheetData>
    <row r="1" ht="15">
      <c r="A1" s="2" t="s">
        <v>36</v>
      </c>
    </row>
    <row r="3" spans="1:17" s="1" customFormat="1" ht="20.25">
      <c r="A3" s="1" t="s">
        <v>0</v>
      </c>
      <c r="E3" s="1" t="str">
        <f>+'[1]Heizenergie'!$E$2</f>
        <v>2019/20</v>
      </c>
      <c r="Q3" s="66"/>
    </row>
    <row r="4" spans="1:17" s="1" customFormat="1" ht="20.25">
      <c r="A4" s="17" t="s">
        <v>33</v>
      </c>
      <c r="B4" s="33"/>
      <c r="C4" s="33"/>
      <c r="D4" s="33"/>
      <c r="E4" s="33"/>
      <c r="F4" s="33"/>
      <c r="G4" s="33"/>
      <c r="H4" s="34"/>
      <c r="Q4" s="66"/>
    </row>
    <row r="5" spans="1:17" s="3" customFormat="1" ht="13.5" thickBot="1">
      <c r="A5" s="5" t="s">
        <v>37</v>
      </c>
      <c r="Q5" s="67"/>
    </row>
    <row r="6" spans="1:17" s="3" customFormat="1" ht="15.75" customHeight="1">
      <c r="A6" s="35">
        <v>1</v>
      </c>
      <c r="B6" s="36">
        <v>2</v>
      </c>
      <c r="C6" s="45"/>
      <c r="D6" s="37">
        <v>3</v>
      </c>
      <c r="E6" s="38">
        <v>4</v>
      </c>
      <c r="F6" s="37">
        <v>5</v>
      </c>
      <c r="G6" s="38">
        <v>6</v>
      </c>
      <c r="H6" s="36">
        <v>7</v>
      </c>
      <c r="I6" s="36">
        <v>8</v>
      </c>
      <c r="J6" s="61">
        <v>9</v>
      </c>
      <c r="Q6" s="67"/>
    </row>
    <row r="7" spans="1:17" s="3" customFormat="1" ht="12.75">
      <c r="A7" s="24" t="s">
        <v>1</v>
      </c>
      <c r="B7" s="25" t="s">
        <v>2</v>
      </c>
      <c r="C7" s="25" t="s">
        <v>2</v>
      </c>
      <c r="D7" s="27" t="s">
        <v>2</v>
      </c>
      <c r="E7" s="39" t="s">
        <v>2</v>
      </c>
      <c r="F7" s="40" t="s">
        <v>18</v>
      </c>
      <c r="G7" s="39"/>
      <c r="H7" s="41" t="s">
        <v>10</v>
      </c>
      <c r="I7" s="41" t="s">
        <v>10</v>
      </c>
      <c r="J7" s="60" t="s">
        <v>15</v>
      </c>
      <c r="Q7" s="67"/>
    </row>
    <row r="8" spans="1:17" s="3" customFormat="1" ht="12.75">
      <c r="A8" s="24"/>
      <c r="B8" s="25" t="s">
        <v>3</v>
      </c>
      <c r="C8" s="25" t="s">
        <v>3</v>
      </c>
      <c r="D8" s="27"/>
      <c r="E8" s="39" t="s">
        <v>9</v>
      </c>
      <c r="F8" s="25" t="s">
        <v>3</v>
      </c>
      <c r="G8" s="39"/>
      <c r="H8" s="41" t="s">
        <v>2</v>
      </c>
      <c r="I8" s="41" t="s">
        <v>2</v>
      </c>
      <c r="J8" s="60" t="s">
        <v>16</v>
      </c>
      <c r="Q8" s="67"/>
    </row>
    <row r="9" spans="1:17" s="3" customFormat="1" ht="12.75">
      <c r="A9" s="24"/>
      <c r="B9" s="25"/>
      <c r="C9" s="25" t="s">
        <v>9</v>
      </c>
      <c r="D9" s="27"/>
      <c r="E9" s="39"/>
      <c r="F9" s="25"/>
      <c r="G9" s="39"/>
      <c r="H9" s="41"/>
      <c r="I9" s="41" t="s">
        <v>9</v>
      </c>
      <c r="J9" s="60" t="s">
        <v>17</v>
      </c>
      <c r="Q9" s="67"/>
    </row>
    <row r="10" spans="1:17" s="3" customFormat="1" ht="12.75">
      <c r="A10" s="24"/>
      <c r="B10" s="25" t="s">
        <v>4</v>
      </c>
      <c r="C10" s="25" t="s">
        <v>4</v>
      </c>
      <c r="D10" s="27" t="s">
        <v>4</v>
      </c>
      <c r="E10" s="39" t="s">
        <v>4</v>
      </c>
      <c r="F10" s="25"/>
      <c r="G10" s="39"/>
      <c r="H10" s="41" t="s">
        <v>4</v>
      </c>
      <c r="I10" s="41" t="s">
        <v>4</v>
      </c>
      <c r="J10" s="60" t="s">
        <v>4</v>
      </c>
      <c r="Q10" s="67"/>
    </row>
    <row r="11" spans="1:17" s="3" customFormat="1" ht="12.75">
      <c r="A11" s="24"/>
      <c r="B11" s="25"/>
      <c r="C11" s="25"/>
      <c r="D11" s="27"/>
      <c r="E11" s="39"/>
      <c r="F11" s="25"/>
      <c r="G11" s="39"/>
      <c r="H11" s="41" t="s">
        <v>14</v>
      </c>
      <c r="I11" s="41"/>
      <c r="J11" s="60"/>
      <c r="Q11" s="67"/>
    </row>
    <row r="12" spans="1:17" s="3" customFormat="1" ht="13.5" thickBot="1">
      <c r="A12" s="28"/>
      <c r="B12" s="29" t="s">
        <v>34</v>
      </c>
      <c r="C12" s="29" t="s">
        <v>34</v>
      </c>
      <c r="D12" s="31" t="str">
        <f>+E3</f>
        <v>2019/20</v>
      </c>
      <c r="E12" s="88" t="str">
        <f>+D12</f>
        <v>2019/20</v>
      </c>
      <c r="F12" s="29" t="s">
        <v>35</v>
      </c>
      <c r="G12" s="87" t="s">
        <v>38</v>
      </c>
      <c r="H12" s="31" t="str">
        <f>+E12</f>
        <v>2019/20</v>
      </c>
      <c r="I12" s="41" t="str">
        <f>+H12</f>
        <v>2019/20</v>
      </c>
      <c r="J12" s="89" t="str">
        <f>+I12</f>
        <v>2019/20</v>
      </c>
      <c r="Q12" s="67"/>
    </row>
    <row r="13" spans="1:17" s="3" customFormat="1" ht="12.75">
      <c r="A13" s="79" t="s">
        <v>20</v>
      </c>
      <c r="B13" s="10">
        <v>2034.4</v>
      </c>
      <c r="C13" s="10">
        <f>+B13</f>
        <v>2034.4</v>
      </c>
      <c r="D13" s="42">
        <v>1500</v>
      </c>
      <c r="E13" s="6">
        <f>+D13</f>
        <v>1500</v>
      </c>
      <c r="F13" s="10">
        <v>28</v>
      </c>
      <c r="G13" s="101">
        <f>+IF(D13=0,"",F13)</f>
        <v>28</v>
      </c>
      <c r="H13" s="8">
        <f aca="true" t="shared" si="0" ref="H13:H19">+D13/G13*F13</f>
        <v>1500</v>
      </c>
      <c r="I13" s="8">
        <f>+H13</f>
        <v>1500</v>
      </c>
      <c r="J13" s="62">
        <f aca="true" t="shared" si="1" ref="J13:J19">+H13-B13</f>
        <v>-534.4000000000001</v>
      </c>
      <c r="Q13" s="67"/>
    </row>
    <row r="14" spans="1:17" s="3" customFormat="1" ht="12.75">
      <c r="A14" s="80" t="s">
        <v>21</v>
      </c>
      <c r="B14" s="11">
        <v>12386.400000000001</v>
      </c>
      <c r="C14" s="11">
        <f>+C13+B14</f>
        <v>14420.800000000001</v>
      </c>
      <c r="D14" s="43">
        <f>9.88*1049</f>
        <v>10364.12</v>
      </c>
      <c r="E14" s="7">
        <f aca="true" t="shared" si="2" ref="E14:E24">+E13+D14</f>
        <v>11864.12</v>
      </c>
      <c r="F14" s="11">
        <v>112</v>
      </c>
      <c r="G14" s="102">
        <f>+IF(D14=0,"",'[2]Tabelle1'!$B$4)</f>
        <v>145</v>
      </c>
      <c r="H14" s="9">
        <f t="shared" si="0"/>
        <v>8005.389241379311</v>
      </c>
      <c r="I14" s="9">
        <f aca="true" t="shared" si="3" ref="I14:I19">+H14+I13</f>
        <v>9505.389241379311</v>
      </c>
      <c r="J14" s="63">
        <f t="shared" si="1"/>
        <v>-4381.0107586206905</v>
      </c>
      <c r="Q14" s="67"/>
    </row>
    <row r="15" spans="1:17" s="3" customFormat="1" ht="12.75">
      <c r="A15" s="80" t="s">
        <v>22</v>
      </c>
      <c r="B15" s="11">
        <v>24036</v>
      </c>
      <c r="C15" s="11">
        <f aca="true" t="shared" si="4" ref="C15:C23">+C14+B15</f>
        <v>38456.8</v>
      </c>
      <c r="D15" s="43">
        <f>+B15</f>
        <v>24036</v>
      </c>
      <c r="E15" s="7">
        <f t="shared" si="2"/>
        <v>35900.12</v>
      </c>
      <c r="F15" s="11">
        <v>257</v>
      </c>
      <c r="G15" s="102">
        <f>+IF(D15=0,"",'[2]Tabelle1'!$B$5)</f>
        <v>264</v>
      </c>
      <c r="H15" s="9">
        <f t="shared" si="0"/>
        <v>23398.68181818182</v>
      </c>
      <c r="I15" s="9">
        <f t="shared" si="3"/>
        <v>32904.07105956113</v>
      </c>
      <c r="J15" s="63">
        <f t="shared" si="1"/>
        <v>-637.3181818181802</v>
      </c>
      <c r="Q15" s="67"/>
    </row>
    <row r="16" spans="1:17" s="3" customFormat="1" ht="12.75">
      <c r="A16" s="80" t="s">
        <v>23</v>
      </c>
      <c r="B16" s="11">
        <v>48011.200000000004</v>
      </c>
      <c r="C16" s="11">
        <f t="shared" si="4"/>
        <v>86468</v>
      </c>
      <c r="D16" s="43">
        <v>49160</v>
      </c>
      <c r="E16" s="7">
        <f t="shared" si="2"/>
        <v>85060.12</v>
      </c>
      <c r="F16" s="11">
        <v>432</v>
      </c>
      <c r="G16" s="102">
        <f>+IF(D16=0,"",'[2]Tabelle1'!$B$6)</f>
        <v>412</v>
      </c>
      <c r="H16" s="9">
        <f t="shared" si="0"/>
        <v>51546.40776699029</v>
      </c>
      <c r="I16" s="9">
        <f t="shared" si="3"/>
        <v>84450.47882655142</v>
      </c>
      <c r="J16" s="63">
        <f t="shared" si="1"/>
        <v>3535.2077669902865</v>
      </c>
      <c r="Q16" s="67"/>
    </row>
    <row r="17" spans="1:17" s="3" customFormat="1" ht="12.75">
      <c r="A17" s="80" t="s">
        <v>24</v>
      </c>
      <c r="B17" s="11">
        <v>52229.600000000006</v>
      </c>
      <c r="C17" s="11">
        <f t="shared" si="4"/>
        <v>138697.6</v>
      </c>
      <c r="D17" s="43">
        <v>57900</v>
      </c>
      <c r="E17" s="7">
        <f t="shared" si="2"/>
        <v>142960.12</v>
      </c>
      <c r="F17" s="11">
        <v>403</v>
      </c>
      <c r="G17" s="102">
        <f>+IF(D17=0,"",'[2]Tabelle1'!$B$7)</f>
        <v>448</v>
      </c>
      <c r="H17" s="9">
        <f t="shared" si="0"/>
        <v>52084.15178571428</v>
      </c>
      <c r="I17" s="9">
        <f t="shared" si="3"/>
        <v>136534.6306122657</v>
      </c>
      <c r="J17" s="63">
        <f t="shared" si="1"/>
        <v>-145.44821428572322</v>
      </c>
      <c r="Q17" s="67"/>
    </row>
    <row r="18" spans="1:17" s="3" customFormat="1" ht="12.75">
      <c r="A18" s="80" t="s">
        <v>25</v>
      </c>
      <c r="B18" s="11">
        <v>56803.200000000004</v>
      </c>
      <c r="C18" s="11">
        <f t="shared" si="4"/>
        <v>195500.80000000002</v>
      </c>
      <c r="D18" s="43">
        <v>45620</v>
      </c>
      <c r="E18" s="7">
        <f t="shared" si="2"/>
        <v>188580.12</v>
      </c>
      <c r="F18" s="11">
        <v>511</v>
      </c>
      <c r="G18" s="102">
        <f>+IF(D18=0,"",'[2]Tabelle1'!$B$8)</f>
        <v>450</v>
      </c>
      <c r="H18" s="9">
        <f t="shared" si="0"/>
        <v>51804.044444444444</v>
      </c>
      <c r="I18" s="9">
        <f t="shared" si="3"/>
        <v>188338.67505671014</v>
      </c>
      <c r="J18" s="63">
        <f t="shared" si="1"/>
        <v>-4999.155555555561</v>
      </c>
      <c r="Q18" s="67"/>
    </row>
    <row r="19" spans="1:17" s="3" customFormat="1" ht="12.75">
      <c r="A19" s="80" t="s">
        <v>26</v>
      </c>
      <c r="B19" s="11">
        <v>51555.200000000004</v>
      </c>
      <c r="C19" s="11">
        <f t="shared" si="4"/>
        <v>247056.00000000003</v>
      </c>
      <c r="D19" s="43">
        <v>51450</v>
      </c>
      <c r="E19" s="7">
        <f t="shared" si="2"/>
        <v>240030.12</v>
      </c>
      <c r="F19" s="11">
        <v>463</v>
      </c>
      <c r="G19" s="102">
        <f>+IF(D19=0,"",'[2]Tabelle1'!B9)</f>
        <v>406</v>
      </c>
      <c r="H19" s="9">
        <f t="shared" si="0"/>
        <v>58673.275862068964</v>
      </c>
      <c r="I19" s="9">
        <f t="shared" si="3"/>
        <v>247011.9509187791</v>
      </c>
      <c r="J19" s="63">
        <f t="shared" si="1"/>
        <v>7118.075862068959</v>
      </c>
      <c r="Q19" s="67"/>
    </row>
    <row r="20" spans="1:17" s="3" customFormat="1" ht="12.75">
      <c r="A20" s="80" t="s">
        <v>27</v>
      </c>
      <c r="B20" s="11">
        <v>50144</v>
      </c>
      <c r="C20" s="11">
        <f t="shared" si="4"/>
        <v>297200</v>
      </c>
      <c r="D20" s="43">
        <f>9.88*4191</f>
        <v>41407.08</v>
      </c>
      <c r="E20" s="7">
        <f t="shared" si="2"/>
        <v>281437.2</v>
      </c>
      <c r="F20" s="11">
        <v>453</v>
      </c>
      <c r="G20" s="102">
        <f>+IF(D20=0,"",'[2]Tabelle1'!B10)</f>
        <v>426</v>
      </c>
      <c r="H20" s="9">
        <f>+D20/G20*F20</f>
        <v>44031.4723943662</v>
      </c>
      <c r="I20" s="9">
        <f>+H20+I19</f>
        <v>291043.4233131453</v>
      </c>
      <c r="J20" s="63">
        <f>+H20-B20</f>
        <v>-6112.527605633797</v>
      </c>
      <c r="Q20" s="67"/>
    </row>
    <row r="21" spans="1:17" s="3" customFormat="1" ht="12.75">
      <c r="A21" s="80" t="s">
        <v>28</v>
      </c>
      <c r="B21" s="74">
        <v>20540.800000000003</v>
      </c>
      <c r="C21" s="11">
        <f t="shared" si="4"/>
        <v>317740.8</v>
      </c>
      <c r="D21" s="43">
        <f>9.88*2029</f>
        <v>20046.52</v>
      </c>
      <c r="E21" s="7">
        <f t="shared" si="2"/>
        <v>301483.72000000003</v>
      </c>
      <c r="F21" s="11">
        <v>324</v>
      </c>
      <c r="G21" s="102">
        <f>+IF(D21=0,"",'[2]Tabelle1'!B11)</f>
        <v>311</v>
      </c>
      <c r="H21" s="9">
        <f>+D21/G21*F21</f>
        <v>20884.477427652735</v>
      </c>
      <c r="I21" s="9">
        <f>+H21+I20</f>
        <v>311927.90074079804</v>
      </c>
      <c r="J21" s="63">
        <f>+H21-B21</f>
        <v>343.67742765273215</v>
      </c>
      <c r="Q21" s="67"/>
    </row>
    <row r="22" spans="1:17" s="3" customFormat="1" ht="12.75">
      <c r="A22" s="80" t="s">
        <v>29</v>
      </c>
      <c r="B22" s="74">
        <v>16737.600000000002</v>
      </c>
      <c r="C22" s="11">
        <f t="shared" si="4"/>
        <v>334478.39999999997</v>
      </c>
      <c r="D22" s="43">
        <v>17280</v>
      </c>
      <c r="E22" s="7">
        <f t="shared" si="2"/>
        <v>318763.72000000003</v>
      </c>
      <c r="F22" s="11">
        <v>167</v>
      </c>
      <c r="G22" s="102">
        <f>+IF(D22=0,"",'[2]Tabelle1'!B12)</f>
        <v>261</v>
      </c>
      <c r="H22" s="9">
        <f>+D22/G22*F22</f>
        <v>11056.551724137931</v>
      </c>
      <c r="I22" s="9">
        <f>+H22+I21</f>
        <v>322984.45246493595</v>
      </c>
      <c r="J22" s="63">
        <f>+H22-B22</f>
        <v>-5681.048275862071</v>
      </c>
      <c r="Q22" s="67"/>
    </row>
    <row r="23" spans="1:17" s="3" customFormat="1" ht="12.75">
      <c r="A23" s="80" t="s">
        <v>30</v>
      </c>
      <c r="B23" s="74">
        <v>14996.800000000001</v>
      </c>
      <c r="C23" s="11">
        <f t="shared" si="4"/>
        <v>349475.19999999995</v>
      </c>
      <c r="D23" s="43"/>
      <c r="E23" s="7">
        <f t="shared" si="2"/>
        <v>318763.72000000003</v>
      </c>
      <c r="F23" s="11">
        <v>114</v>
      </c>
      <c r="G23" s="102">
        <f>+IF(D23=0,"",'[2]Tabelle1'!B13)</f>
      </c>
      <c r="H23" s="9"/>
      <c r="I23" s="9"/>
      <c r="J23" s="63"/>
      <c r="Q23" s="67"/>
    </row>
    <row r="24" spans="1:17" s="3" customFormat="1" ht="13.5" thickBot="1">
      <c r="A24" s="81" t="s">
        <v>31</v>
      </c>
      <c r="B24" s="15">
        <v>3925.6000000000004</v>
      </c>
      <c r="C24" s="15">
        <f>+C23+B24</f>
        <v>353400.79999999993</v>
      </c>
      <c r="D24" s="44"/>
      <c r="E24" s="75">
        <f t="shared" si="2"/>
        <v>318763.72000000003</v>
      </c>
      <c r="F24" s="76">
        <v>32</v>
      </c>
      <c r="G24" s="103">
        <f>+IF(D24=0,"",F24)</f>
      </c>
      <c r="H24" s="104"/>
      <c r="I24" s="104"/>
      <c r="J24" s="105"/>
      <c r="Q24" s="67"/>
    </row>
    <row r="25" spans="2:17" s="3" customFormat="1" ht="13.5" thickBot="1">
      <c r="B25" s="117" t="s">
        <v>50</v>
      </c>
      <c r="C25" s="117"/>
      <c r="D25" s="117"/>
      <c r="E25" s="4"/>
      <c r="F25" s="4"/>
      <c r="G25" s="4"/>
      <c r="H25" s="4"/>
      <c r="I25" s="64" t="s">
        <v>19</v>
      </c>
      <c r="J25" s="77">
        <f>+SUM(J13:J24)</f>
        <v>-11493.947535064044</v>
      </c>
      <c r="Q25" s="67"/>
    </row>
    <row r="26" spans="2:17" s="3" customFormat="1" ht="13.5" thickTop="1">
      <c r="B26" s="4"/>
      <c r="C26" s="4"/>
      <c r="D26" s="4"/>
      <c r="E26" s="4"/>
      <c r="F26" s="4"/>
      <c r="G26" s="4"/>
      <c r="H26" s="4"/>
      <c r="I26" s="4"/>
      <c r="Q26" s="67"/>
    </row>
    <row r="27" spans="2:17" s="3" customFormat="1" ht="12.75">
      <c r="B27" s="4"/>
      <c r="C27" s="4"/>
      <c r="D27" s="4"/>
      <c r="E27" s="4"/>
      <c r="F27" s="4"/>
      <c r="G27" s="4"/>
      <c r="H27" s="4"/>
      <c r="I27" s="4"/>
      <c r="Q27" s="67"/>
    </row>
    <row r="28" s="3" customFormat="1" ht="12.75">
      <c r="Q28" s="67"/>
    </row>
  </sheetData>
  <sheetProtection/>
  <mergeCells count="1">
    <mergeCell ref="B25:D25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5"/>
  <sheetViews>
    <sheetView zoomScalePageLayoutView="0" workbookViewId="0" topLeftCell="A1">
      <selection activeCell="G22" sqref="G22:G23"/>
    </sheetView>
  </sheetViews>
  <sheetFormatPr defaultColWidth="11.421875" defaultRowHeight="12.75"/>
  <cols>
    <col min="2" max="2" width="13.140625" style="0" customWidth="1"/>
    <col min="3" max="4" width="0" style="0" hidden="1" customWidth="1"/>
    <col min="5" max="5" width="12.7109375" style="0" customWidth="1"/>
    <col min="8" max="8" width="15.57421875" style="0" bestFit="1" customWidth="1"/>
    <col min="22" max="22" width="11.57421875" style="68" customWidth="1"/>
  </cols>
  <sheetData>
    <row r="1" spans="1:13" ht="15">
      <c r="A1" s="2" t="s">
        <v>36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6" ht="21" thickBot="1">
      <c r="A3" s="1" t="s">
        <v>0</v>
      </c>
      <c r="F3" s="1" t="str">
        <f>+Heizenergie!E3</f>
        <v>2019/20</v>
      </c>
    </row>
    <row r="4" spans="1:8" ht="21" thickBot="1">
      <c r="A4" s="84" t="str">
        <f>+Heizenergie!A4</f>
        <v>Ergebnisse des Veernschule</v>
      </c>
      <c r="B4" s="85"/>
      <c r="C4" s="85"/>
      <c r="D4" s="85"/>
      <c r="E4" s="85"/>
      <c r="F4" s="85"/>
      <c r="G4" s="85"/>
      <c r="H4" s="86"/>
    </row>
    <row r="5" spans="1:8" ht="16.5" thickBot="1">
      <c r="A5" s="13" t="s">
        <v>8</v>
      </c>
      <c r="B5" s="2"/>
      <c r="C5" s="2"/>
      <c r="D5" s="2"/>
      <c r="E5" s="2"/>
      <c r="F5" s="2"/>
      <c r="G5" s="2"/>
      <c r="H5" s="2"/>
    </row>
    <row r="6" spans="1:8" ht="12.75">
      <c r="A6" s="20" t="s">
        <v>1</v>
      </c>
      <c r="B6" s="21" t="s">
        <v>2</v>
      </c>
      <c r="C6" s="46"/>
      <c r="D6" s="46"/>
      <c r="E6" s="22" t="s">
        <v>2</v>
      </c>
      <c r="F6" s="23" t="s">
        <v>2</v>
      </c>
      <c r="G6" s="22" t="s">
        <v>2</v>
      </c>
      <c r="H6" s="90" t="s">
        <v>5</v>
      </c>
    </row>
    <row r="7" spans="1:8" ht="12.75">
      <c r="A7" s="24"/>
      <c r="B7" s="25" t="s">
        <v>3</v>
      </c>
      <c r="C7" s="47"/>
      <c r="D7" s="47"/>
      <c r="E7" s="26" t="s">
        <v>9</v>
      </c>
      <c r="F7" s="27"/>
      <c r="G7" s="26" t="s">
        <v>9</v>
      </c>
      <c r="H7" s="91" t="s">
        <v>6</v>
      </c>
    </row>
    <row r="8" spans="1:8" ht="12.75">
      <c r="A8" s="24"/>
      <c r="B8" s="25" t="s">
        <v>4</v>
      </c>
      <c r="C8" s="47"/>
      <c r="D8" s="47"/>
      <c r="E8" s="26" t="s">
        <v>4</v>
      </c>
      <c r="F8" s="27" t="s">
        <v>4</v>
      </c>
      <c r="G8" s="26" t="s">
        <v>4</v>
      </c>
      <c r="H8" s="91" t="s">
        <v>4</v>
      </c>
    </row>
    <row r="9" spans="1:8" ht="12.75">
      <c r="A9" s="24"/>
      <c r="B9" s="107" t="s">
        <v>43</v>
      </c>
      <c r="C9" s="107" t="s">
        <v>39</v>
      </c>
      <c r="D9" s="107" t="s">
        <v>39</v>
      </c>
      <c r="E9" s="107" t="s">
        <v>46</v>
      </c>
      <c r="F9" s="118" t="s">
        <v>51</v>
      </c>
      <c r="G9" s="119"/>
      <c r="H9" s="91"/>
    </row>
    <row r="10" spans="1:8" ht="12.75">
      <c r="A10" s="24"/>
      <c r="B10" s="108" t="s">
        <v>43</v>
      </c>
      <c r="C10" s="108" t="s">
        <v>40</v>
      </c>
      <c r="D10" s="108" t="s">
        <v>40</v>
      </c>
      <c r="E10" s="108" t="s">
        <v>47</v>
      </c>
      <c r="F10" s="27"/>
      <c r="G10" s="26"/>
      <c r="H10" s="91"/>
    </row>
    <row r="11" spans="1:8" ht="12.75">
      <c r="A11" s="24"/>
      <c r="B11" s="109" t="s">
        <v>43</v>
      </c>
      <c r="C11" s="109" t="s">
        <v>41</v>
      </c>
      <c r="D11" s="109" t="s">
        <v>41</v>
      </c>
      <c r="E11" s="109" t="s">
        <v>48</v>
      </c>
      <c r="F11" s="27"/>
      <c r="G11" s="26"/>
      <c r="H11" s="91"/>
    </row>
    <row r="12" spans="1:8" ht="12.75">
      <c r="A12" s="24"/>
      <c r="B12" s="110" t="s">
        <v>43</v>
      </c>
      <c r="C12" s="110" t="s">
        <v>42</v>
      </c>
      <c r="D12" s="110" t="s">
        <v>42</v>
      </c>
      <c r="E12" s="110" t="s">
        <v>49</v>
      </c>
      <c r="F12" s="27"/>
      <c r="G12" s="26"/>
      <c r="H12" s="91"/>
    </row>
    <row r="13" spans="1:8" ht="13.5" thickBot="1">
      <c r="A13" s="28"/>
      <c r="B13" s="29" t="s">
        <v>34</v>
      </c>
      <c r="C13" s="48"/>
      <c r="D13" s="48"/>
      <c r="E13" s="30" t="s">
        <v>34</v>
      </c>
      <c r="F13" s="31" t="str">
        <f>+F3</f>
        <v>2019/20</v>
      </c>
      <c r="G13" s="88" t="str">
        <f>+F13</f>
        <v>2019/20</v>
      </c>
      <c r="H13" s="89" t="str">
        <f>+G13</f>
        <v>2019/20</v>
      </c>
    </row>
    <row r="14" spans="1:8" ht="12.75">
      <c r="A14" s="79" t="s">
        <v>20</v>
      </c>
      <c r="B14" s="71">
        <v>1126.46592</v>
      </c>
      <c r="C14" s="69">
        <v>4055</v>
      </c>
      <c r="D14" s="49">
        <v>801</v>
      </c>
      <c r="E14" s="50">
        <f>+B14</f>
        <v>1126.46592</v>
      </c>
      <c r="F14" s="42">
        <v>1835</v>
      </c>
      <c r="G14" s="50">
        <f>+F14</f>
        <v>1835</v>
      </c>
      <c r="H14" s="56">
        <f aca="true" t="shared" si="0" ref="H14:H25">IF(F14=0,"",+F14-B14)</f>
        <v>708.5340799999999</v>
      </c>
    </row>
    <row r="15" spans="1:8" ht="12.75">
      <c r="A15" s="80" t="s">
        <v>21</v>
      </c>
      <c r="B15" s="72">
        <v>1516.30272</v>
      </c>
      <c r="C15" s="70">
        <v>6344</v>
      </c>
      <c r="D15" s="52">
        <v>801</v>
      </c>
      <c r="E15" s="53">
        <f aca="true" t="shared" si="1" ref="E15:E25">+E14+B15</f>
        <v>2642.7686400000002</v>
      </c>
      <c r="F15" s="43">
        <v>1732</v>
      </c>
      <c r="G15" s="53">
        <f aca="true" t="shared" si="2" ref="G15:G23">+F15+G14</f>
        <v>3567</v>
      </c>
      <c r="H15" s="57">
        <f t="shared" si="0"/>
        <v>215.6972800000001</v>
      </c>
    </row>
    <row r="16" spans="1:8" ht="12.75">
      <c r="A16" s="80" t="s">
        <v>22</v>
      </c>
      <c r="B16" s="72">
        <v>1474.0704</v>
      </c>
      <c r="C16" s="70">
        <v>8044</v>
      </c>
      <c r="D16" s="52">
        <v>801</v>
      </c>
      <c r="E16" s="53">
        <f t="shared" si="1"/>
        <v>4116.839040000001</v>
      </c>
      <c r="F16" s="43">
        <v>4271</v>
      </c>
      <c r="G16" s="53">
        <f t="shared" si="2"/>
        <v>7838</v>
      </c>
      <c r="H16" s="57">
        <f t="shared" si="0"/>
        <v>2796.9296</v>
      </c>
    </row>
    <row r="17" spans="1:8" ht="12.75">
      <c r="A17" s="80" t="s">
        <v>23</v>
      </c>
      <c r="B17" s="72">
        <v>1695.79008</v>
      </c>
      <c r="C17" s="70">
        <v>11010</v>
      </c>
      <c r="D17" s="52">
        <v>801</v>
      </c>
      <c r="E17" s="53">
        <f t="shared" si="1"/>
        <v>5812.6291200000005</v>
      </c>
      <c r="F17" s="43">
        <v>2588</v>
      </c>
      <c r="G17" s="53">
        <f t="shared" si="2"/>
        <v>10426</v>
      </c>
      <c r="H17" s="57">
        <f t="shared" si="0"/>
        <v>892.20992</v>
      </c>
    </row>
    <row r="18" spans="1:8" ht="12.75">
      <c r="A18" s="80" t="s">
        <v>24</v>
      </c>
      <c r="B18" s="72">
        <v>1554.47424</v>
      </c>
      <c r="C18" s="70">
        <v>9619</v>
      </c>
      <c r="D18" s="52">
        <v>801</v>
      </c>
      <c r="E18" s="53">
        <f t="shared" si="1"/>
        <v>7367.103360000001</v>
      </c>
      <c r="F18" s="43">
        <v>2816</v>
      </c>
      <c r="G18" s="53">
        <f t="shared" si="2"/>
        <v>13242</v>
      </c>
      <c r="H18" s="57">
        <f t="shared" si="0"/>
        <v>1261.52576</v>
      </c>
    </row>
    <row r="19" spans="1:8" ht="12.75">
      <c r="A19" s="80" t="s">
        <v>25</v>
      </c>
      <c r="B19" s="72">
        <v>2096.1849599999996</v>
      </c>
      <c r="C19" s="70">
        <v>13879</v>
      </c>
      <c r="D19" s="52">
        <v>801</v>
      </c>
      <c r="E19" s="53">
        <f t="shared" si="1"/>
        <v>9463.28832</v>
      </c>
      <c r="F19" s="43">
        <v>2546</v>
      </c>
      <c r="G19" s="53">
        <f t="shared" si="2"/>
        <v>15788</v>
      </c>
      <c r="H19" s="57">
        <f t="shared" si="0"/>
        <v>449.8150400000004</v>
      </c>
    </row>
    <row r="20" spans="1:8" ht="12.75">
      <c r="A20" s="80" t="s">
        <v>26</v>
      </c>
      <c r="B20" s="72">
        <v>1972.73664</v>
      </c>
      <c r="C20" s="70">
        <v>11829</v>
      </c>
      <c r="D20" s="52">
        <v>801</v>
      </c>
      <c r="E20" s="53">
        <f t="shared" si="1"/>
        <v>11436.024959999999</v>
      </c>
      <c r="F20" s="43">
        <v>2432</v>
      </c>
      <c r="G20" s="53">
        <f t="shared" si="2"/>
        <v>18220</v>
      </c>
      <c r="H20" s="57">
        <f t="shared" si="0"/>
        <v>459.2633599999999</v>
      </c>
    </row>
    <row r="21" spans="1:8" ht="12.75">
      <c r="A21" s="80" t="s">
        <v>27</v>
      </c>
      <c r="B21" s="72">
        <v>1707.1603200000002</v>
      </c>
      <c r="C21" s="70">
        <v>9856</v>
      </c>
      <c r="D21" s="52">
        <v>801</v>
      </c>
      <c r="E21" s="53">
        <f t="shared" si="1"/>
        <v>13143.18528</v>
      </c>
      <c r="F21" s="43">
        <v>1986</v>
      </c>
      <c r="G21" s="53">
        <f t="shared" si="2"/>
        <v>20206</v>
      </c>
      <c r="H21" s="57">
        <f t="shared" si="0"/>
        <v>278.8396799999998</v>
      </c>
    </row>
    <row r="22" spans="1:8" ht="12.75">
      <c r="A22" s="80" t="s">
        <v>28</v>
      </c>
      <c r="B22" s="72">
        <v>972.9676799999999</v>
      </c>
      <c r="C22" s="52">
        <v>5932</v>
      </c>
      <c r="D22" s="52">
        <v>801</v>
      </c>
      <c r="E22" s="53">
        <f t="shared" si="1"/>
        <v>14116.15296</v>
      </c>
      <c r="F22" s="55">
        <v>1271</v>
      </c>
      <c r="G22" s="53">
        <f t="shared" si="2"/>
        <v>21477</v>
      </c>
      <c r="H22" s="57">
        <f>IF(F22=0,"",+F22-B22)</f>
        <v>298.03232000000014</v>
      </c>
    </row>
    <row r="23" spans="1:8" ht="12.75">
      <c r="A23" s="80" t="s">
        <v>29</v>
      </c>
      <c r="B23" s="72">
        <v>1137.0240000000001</v>
      </c>
      <c r="C23" s="52">
        <v>6295</v>
      </c>
      <c r="D23" s="52">
        <v>801</v>
      </c>
      <c r="E23" s="53">
        <f t="shared" si="1"/>
        <v>15253.176959999999</v>
      </c>
      <c r="F23" s="55">
        <v>1223</v>
      </c>
      <c r="G23" s="53">
        <f t="shared" si="2"/>
        <v>22700</v>
      </c>
      <c r="H23" s="57">
        <f t="shared" si="0"/>
        <v>85.97599999999989</v>
      </c>
    </row>
    <row r="24" spans="1:8" ht="12.75">
      <c r="A24" s="80" t="s">
        <v>30</v>
      </c>
      <c r="B24" s="72">
        <v>1033.06752</v>
      </c>
      <c r="C24" s="52">
        <v>5470</v>
      </c>
      <c r="D24" s="52">
        <v>801</v>
      </c>
      <c r="E24" s="53">
        <f t="shared" si="1"/>
        <v>16286.24448</v>
      </c>
      <c r="F24" s="55"/>
      <c r="G24" s="53"/>
      <c r="H24" s="57">
        <f t="shared" si="0"/>
      </c>
    </row>
    <row r="25" spans="1:8" ht="13.5" thickBot="1">
      <c r="A25" s="81" t="s">
        <v>31</v>
      </c>
      <c r="B25" s="73">
        <v>643.23072</v>
      </c>
      <c r="C25" s="59">
        <v>3599</v>
      </c>
      <c r="D25" s="59">
        <v>801</v>
      </c>
      <c r="E25" s="16">
        <f t="shared" si="1"/>
        <v>16929.4752</v>
      </c>
      <c r="F25" s="78"/>
      <c r="G25" s="53"/>
      <c r="H25" s="58">
        <f t="shared" si="0"/>
      </c>
    </row>
    <row r="26" spans="1:8" ht="12" customHeight="1">
      <c r="A26" s="4"/>
      <c r="B26" s="4"/>
      <c r="C26" s="4">
        <f>SUM(C14:C25)</f>
        <v>95932</v>
      </c>
      <c r="D26" s="4"/>
      <c r="E26" s="12" t="s">
        <v>7</v>
      </c>
      <c r="F26" s="12"/>
      <c r="G26" s="12"/>
      <c r="H26" s="32">
        <f>SUM(H14:H25)</f>
        <v>7446.823040000001</v>
      </c>
    </row>
    <row r="27" spans="1:8" ht="12.75">
      <c r="A27" s="4"/>
      <c r="B27" s="4"/>
      <c r="C27" s="4">
        <f>+C26-F28</f>
        <v>95932</v>
      </c>
      <c r="D27" s="4"/>
      <c r="E27" s="4"/>
      <c r="F27" s="4"/>
      <c r="G27" s="4"/>
      <c r="H27" s="4"/>
    </row>
    <row r="28" spans="1:8" ht="12.75">
      <c r="A28" s="3"/>
      <c r="B28" s="3"/>
      <c r="C28" s="3">
        <f>+C27/12</f>
        <v>7994.333333333333</v>
      </c>
      <c r="D28" s="3"/>
      <c r="E28" s="4"/>
      <c r="F28" s="3"/>
      <c r="G28" s="4"/>
      <c r="H28" s="3"/>
    </row>
    <row r="52" spans="1:4" ht="12.75">
      <c r="A52" s="14"/>
      <c r="B52" s="14"/>
      <c r="C52" s="14"/>
      <c r="D52" s="14"/>
    </row>
    <row r="53" spans="1:8" ht="12.75">
      <c r="A53" s="14"/>
      <c r="B53" s="14"/>
      <c r="C53" s="14"/>
      <c r="D53" s="14"/>
      <c r="E53" s="14"/>
      <c r="F53" s="14"/>
      <c r="G53" s="14"/>
      <c r="H53" s="14"/>
    </row>
    <row r="54" spans="1:8" ht="12.75">
      <c r="A54" s="14"/>
      <c r="B54" s="14"/>
      <c r="C54" s="14"/>
      <c r="D54" s="14"/>
      <c r="E54" s="14"/>
      <c r="F54" s="14"/>
      <c r="G54" s="14"/>
      <c r="H54" s="14"/>
    </row>
    <row r="55" spans="1:8" ht="12.75">
      <c r="A55" s="14"/>
      <c r="B55" s="14"/>
      <c r="C55" s="14"/>
      <c r="D55" s="14"/>
      <c r="E55" s="14"/>
      <c r="F55" s="14"/>
      <c r="G55" s="14"/>
      <c r="H55" s="14"/>
    </row>
  </sheetData>
  <sheetProtection/>
  <mergeCells count="1">
    <mergeCell ref="F9:G9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E20" sqref="E20:E21"/>
    </sheetView>
  </sheetViews>
  <sheetFormatPr defaultColWidth="11.421875" defaultRowHeight="12.75"/>
  <cols>
    <col min="2" max="2" width="12.57421875" style="100" customWidth="1"/>
    <col min="4" max="4" width="12.140625" style="0" customWidth="1"/>
    <col min="6" max="6" width="15.57421875" style="0" customWidth="1"/>
  </cols>
  <sheetData>
    <row r="1" spans="1:11" ht="15">
      <c r="A1" s="2" t="s">
        <v>36</v>
      </c>
      <c r="B1" s="65"/>
      <c r="C1" s="2"/>
      <c r="D1" s="2"/>
      <c r="E1" s="2"/>
      <c r="F1" s="2"/>
      <c r="G1" s="2"/>
      <c r="H1" s="2"/>
      <c r="I1" s="2"/>
      <c r="J1" s="2"/>
      <c r="K1" s="2"/>
    </row>
    <row r="2" spans="1:11" ht="15">
      <c r="A2" s="2"/>
      <c r="B2" s="65"/>
      <c r="C2" s="2"/>
      <c r="D2" s="2"/>
      <c r="E2" s="2"/>
      <c r="F2" s="2"/>
      <c r="G2" s="2"/>
      <c r="H2" s="2"/>
      <c r="I2" s="2"/>
      <c r="J2" s="2"/>
      <c r="K2" s="2"/>
    </row>
    <row r="3" spans="1:5" ht="20.25">
      <c r="A3" s="82" t="s">
        <v>0</v>
      </c>
      <c r="B3" s="92"/>
      <c r="C3" s="82"/>
      <c r="D3" s="82" t="str">
        <f>+Heizenergie!E3</f>
        <v>2019/20</v>
      </c>
      <c r="E3" s="83"/>
    </row>
    <row r="4" spans="1:6" ht="20.25">
      <c r="A4" s="17" t="str">
        <f>+Heizenergie!A4</f>
        <v>Ergebnisse des Veernschule</v>
      </c>
      <c r="B4" s="93"/>
      <c r="C4" s="18"/>
      <c r="D4" s="18"/>
      <c r="E4" s="18"/>
      <c r="F4" s="19"/>
    </row>
    <row r="5" spans="1:6" ht="16.5" thickBot="1">
      <c r="A5" s="13" t="s">
        <v>11</v>
      </c>
      <c r="B5" s="65"/>
      <c r="C5" s="2"/>
      <c r="D5" s="2"/>
      <c r="E5" s="2"/>
      <c r="F5" s="2"/>
    </row>
    <row r="6" spans="1:6" ht="12.75">
      <c r="A6" s="20" t="s">
        <v>1</v>
      </c>
      <c r="B6" s="94" t="s">
        <v>2</v>
      </c>
      <c r="C6" s="22" t="s">
        <v>2</v>
      </c>
      <c r="D6" s="23" t="s">
        <v>2</v>
      </c>
      <c r="E6" s="22" t="s">
        <v>2</v>
      </c>
      <c r="F6" s="90" t="s">
        <v>5</v>
      </c>
    </row>
    <row r="7" spans="1:6" ht="12.75">
      <c r="A7" s="24"/>
      <c r="B7" s="95" t="s">
        <v>3</v>
      </c>
      <c r="C7" s="26" t="s">
        <v>9</v>
      </c>
      <c r="D7" s="27"/>
      <c r="E7" s="26" t="s">
        <v>9</v>
      </c>
      <c r="F7" s="91" t="s">
        <v>6</v>
      </c>
    </row>
    <row r="8" spans="1:6" ht="12.75">
      <c r="A8" s="24"/>
      <c r="B8" s="95" t="s">
        <v>12</v>
      </c>
      <c r="C8" s="26" t="s">
        <v>12</v>
      </c>
      <c r="D8" s="27" t="s">
        <v>12</v>
      </c>
      <c r="E8" s="26" t="s">
        <v>12</v>
      </c>
      <c r="F8" s="91" t="s">
        <v>12</v>
      </c>
    </row>
    <row r="9" spans="1:6" ht="12.75">
      <c r="A9" s="24"/>
      <c r="B9" s="111" t="s">
        <v>43</v>
      </c>
      <c r="C9" s="112" t="s">
        <v>44</v>
      </c>
      <c r="D9" s="115" t="s">
        <v>43</v>
      </c>
      <c r="E9" s="116" t="s">
        <v>52</v>
      </c>
      <c r="F9" s="91"/>
    </row>
    <row r="10" spans="1:6" ht="12.75">
      <c r="A10" s="24"/>
      <c r="B10" s="113" t="s">
        <v>43</v>
      </c>
      <c r="C10" s="114" t="s">
        <v>45</v>
      </c>
      <c r="D10" s="27"/>
      <c r="E10" s="26"/>
      <c r="F10" s="91"/>
    </row>
    <row r="11" spans="1:6" ht="13.5" thickBot="1">
      <c r="A11" s="28"/>
      <c r="B11" s="96" t="s">
        <v>32</v>
      </c>
      <c r="C11" s="30" t="s">
        <v>32</v>
      </c>
      <c r="D11" s="31" t="str">
        <f>+D3</f>
        <v>2019/20</v>
      </c>
      <c r="E11" s="88" t="str">
        <f>+D11</f>
        <v>2019/20</v>
      </c>
      <c r="F11" s="89" t="str">
        <f>+E11</f>
        <v>2019/20</v>
      </c>
    </row>
    <row r="12" spans="1:6" ht="12.75">
      <c r="A12" s="79" t="s">
        <v>20</v>
      </c>
      <c r="B12" s="97">
        <v>10.23</v>
      </c>
      <c r="C12" s="50">
        <f>+B12</f>
        <v>10.23</v>
      </c>
      <c r="D12" s="42">
        <v>26</v>
      </c>
      <c r="E12" s="50">
        <f>+D12</f>
        <v>26</v>
      </c>
      <c r="F12" s="51">
        <f aca="true" t="shared" si="0" ref="F12:F23">IF(D12=0,"",+D12-B12)</f>
        <v>15.77</v>
      </c>
    </row>
    <row r="13" spans="1:6" ht="12.75">
      <c r="A13" s="80" t="s">
        <v>21</v>
      </c>
      <c r="B13" s="98">
        <v>31.62</v>
      </c>
      <c r="C13" s="53">
        <f aca="true" t="shared" si="1" ref="C13:C23">+C12+B13</f>
        <v>41.85</v>
      </c>
      <c r="D13" s="43">
        <v>20</v>
      </c>
      <c r="E13" s="53">
        <f aca="true" t="shared" si="2" ref="E13:E21">+D13+E12</f>
        <v>46</v>
      </c>
      <c r="F13" s="54">
        <f t="shared" si="0"/>
        <v>-11.620000000000001</v>
      </c>
    </row>
    <row r="14" spans="1:6" ht="12.75">
      <c r="A14" s="80" t="s">
        <v>22</v>
      </c>
      <c r="B14" s="98">
        <v>26.970000000000002</v>
      </c>
      <c r="C14" s="53">
        <f t="shared" si="1"/>
        <v>68.82000000000001</v>
      </c>
      <c r="D14" s="43">
        <v>53</v>
      </c>
      <c r="E14" s="53">
        <f t="shared" si="2"/>
        <v>99</v>
      </c>
      <c r="F14" s="54">
        <f t="shared" si="0"/>
        <v>26.029999999999998</v>
      </c>
    </row>
    <row r="15" spans="1:6" ht="12.75">
      <c r="A15" s="80" t="s">
        <v>23</v>
      </c>
      <c r="B15" s="98">
        <v>33.480000000000004</v>
      </c>
      <c r="C15" s="53">
        <f t="shared" si="1"/>
        <v>102.30000000000001</v>
      </c>
      <c r="D15" s="43">
        <v>31</v>
      </c>
      <c r="E15" s="53">
        <f t="shared" si="2"/>
        <v>130</v>
      </c>
      <c r="F15" s="54">
        <f t="shared" si="0"/>
        <v>-2.480000000000004</v>
      </c>
    </row>
    <row r="16" spans="1:6" ht="12.75">
      <c r="A16" s="80" t="s">
        <v>24</v>
      </c>
      <c r="B16" s="98">
        <v>31.62</v>
      </c>
      <c r="C16" s="53">
        <f t="shared" si="1"/>
        <v>133.92000000000002</v>
      </c>
      <c r="D16" s="43">
        <v>24</v>
      </c>
      <c r="E16" s="53">
        <f t="shared" si="2"/>
        <v>154</v>
      </c>
      <c r="F16" s="54">
        <f t="shared" si="0"/>
        <v>-7.620000000000001</v>
      </c>
    </row>
    <row r="17" spans="1:6" ht="12.75">
      <c r="A17" s="80" t="s">
        <v>25</v>
      </c>
      <c r="B17" s="98">
        <v>33.480000000000004</v>
      </c>
      <c r="C17" s="53">
        <f t="shared" si="1"/>
        <v>167.40000000000003</v>
      </c>
      <c r="D17" s="43">
        <v>28</v>
      </c>
      <c r="E17" s="53">
        <f t="shared" si="2"/>
        <v>182</v>
      </c>
      <c r="F17" s="54">
        <f t="shared" si="0"/>
        <v>-5.480000000000004</v>
      </c>
    </row>
    <row r="18" spans="1:6" ht="12.75">
      <c r="A18" s="80" t="s">
        <v>26</v>
      </c>
      <c r="B18" s="98">
        <v>29.76</v>
      </c>
      <c r="C18" s="53">
        <f t="shared" si="1"/>
        <v>197.16000000000003</v>
      </c>
      <c r="D18" s="43">
        <v>29</v>
      </c>
      <c r="E18" s="53">
        <f t="shared" si="2"/>
        <v>211</v>
      </c>
      <c r="F18" s="54">
        <f>IF(D18=0,"",+D18-B18)</f>
        <v>-0.7600000000000016</v>
      </c>
    </row>
    <row r="19" spans="1:6" ht="12.75">
      <c r="A19" s="80" t="s">
        <v>27</v>
      </c>
      <c r="B19" s="98">
        <v>32.550000000000004</v>
      </c>
      <c r="C19" s="53">
        <f t="shared" si="1"/>
        <v>229.71000000000004</v>
      </c>
      <c r="D19" s="43">
        <v>34</v>
      </c>
      <c r="E19" s="53">
        <f t="shared" si="2"/>
        <v>245</v>
      </c>
      <c r="F19" s="54">
        <f>IF(D19=0,"",+D19-B19)</f>
        <v>1.4499999999999957</v>
      </c>
    </row>
    <row r="20" spans="1:6" ht="12.75">
      <c r="A20" s="80" t="s">
        <v>28</v>
      </c>
      <c r="B20" s="98">
        <v>18.6</v>
      </c>
      <c r="C20" s="53">
        <f t="shared" si="1"/>
        <v>248.31000000000003</v>
      </c>
      <c r="D20" s="55">
        <v>8</v>
      </c>
      <c r="E20" s="53">
        <f t="shared" si="2"/>
        <v>253</v>
      </c>
      <c r="F20" s="54">
        <f>IF(D20=0,"",+D20-B20)</f>
        <v>-10.600000000000001</v>
      </c>
    </row>
    <row r="21" spans="1:6" ht="12.75">
      <c r="A21" s="80" t="s">
        <v>29</v>
      </c>
      <c r="B21" s="98">
        <v>34.410000000000004</v>
      </c>
      <c r="C21" s="53">
        <f t="shared" si="1"/>
        <v>282.72</v>
      </c>
      <c r="D21" s="55">
        <v>17</v>
      </c>
      <c r="E21" s="53">
        <f t="shared" si="2"/>
        <v>270</v>
      </c>
      <c r="F21" s="54">
        <f>IF(D21=0,"",+D21-B21)</f>
        <v>-17.410000000000004</v>
      </c>
    </row>
    <row r="22" spans="1:6" ht="12.75">
      <c r="A22" s="80" t="s">
        <v>30</v>
      </c>
      <c r="B22" s="98">
        <v>32.550000000000004</v>
      </c>
      <c r="C22" s="53">
        <f t="shared" si="1"/>
        <v>315.27000000000004</v>
      </c>
      <c r="D22" s="55"/>
      <c r="E22" s="53"/>
      <c r="F22" s="54">
        <f t="shared" si="0"/>
      </c>
    </row>
    <row r="23" spans="1:6" ht="13.5" thickBot="1">
      <c r="A23" s="81" t="s">
        <v>31</v>
      </c>
      <c r="B23" s="99">
        <v>14.88</v>
      </c>
      <c r="C23" s="16">
        <f t="shared" si="1"/>
        <v>330.15000000000003</v>
      </c>
      <c r="D23" s="78"/>
      <c r="E23" s="16"/>
      <c r="F23" s="58">
        <f t="shared" si="0"/>
      </c>
    </row>
    <row r="24" spans="1:6" ht="12.75">
      <c r="A24" s="4"/>
      <c r="B24" s="67"/>
      <c r="C24" s="106" t="s">
        <v>13</v>
      </c>
      <c r="D24" s="106"/>
      <c r="E24" s="106"/>
      <c r="F24" s="64">
        <f>SUM(F12:F23)</f>
        <v>-12.720000000000024</v>
      </c>
    </row>
    <row r="25" spans="1:6" ht="12.75">
      <c r="A25" s="4"/>
      <c r="B25" s="67"/>
      <c r="C25" s="4"/>
      <c r="D25" s="4"/>
      <c r="E25" s="4"/>
      <c r="F25" s="4"/>
    </row>
    <row r="26" spans="1:6" ht="12.75">
      <c r="A26" s="3"/>
      <c r="B26" s="67"/>
      <c r="C26" s="3"/>
      <c r="D26" s="3"/>
      <c r="E26" s="3"/>
      <c r="F26" s="3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Hochbauamt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PSchroeder</dc:creator>
  <cp:keywords/>
  <dc:description/>
  <cp:lastModifiedBy>Schröder, Peter</cp:lastModifiedBy>
  <cp:lastPrinted>2019-09-24T05:08:02Z</cp:lastPrinted>
  <dcterms:created xsi:type="dcterms:W3CDTF">1999-04-30T04:59:30Z</dcterms:created>
  <dcterms:modified xsi:type="dcterms:W3CDTF">2020-06-18T06:20:18Z</dcterms:modified>
  <cp:category/>
  <cp:version/>
  <cp:contentType/>
  <cp:contentStatus/>
</cp:coreProperties>
</file>