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105" windowHeight="654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<sst xmlns="http://schemas.openxmlformats.org/spreadsheetml/2006/main" count="128" uniqueCount="50">
  <si>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</si>
  <si>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</si>
  <si>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</si>
  <si>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</si>
  <si>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</si>
  <si>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</si>
  <si>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</si>
  <si>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</si>
  <si>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</si>
  <si>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</si>
  <si>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</si>
  <si>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</si>
  <si>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</si>
  <si>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7=3/6*5</t>
  </si>
  <si>
    <t>Mehr- oder</t>
  </si>
  <si>
    <t>Minderver-</t>
  </si>
  <si>
    <t>brauch</t>
  </si>
  <si>
    <t xml:space="preserve">    Gradtagszahl</t>
  </si>
  <si>
    <t>Summe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</si>
  <si>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</si>
  <si>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</si>
  <si>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</si>
  <si>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</si>
  <si>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</si>
  <si>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</si>
  <si>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</si>
  <si>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</si>
  <si>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</si>
  <si>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</si>
  <si>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</si>
  <si>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</si>
  <si>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1998/2001</t>
  </si>
  <si>
    <t>Ergebnisse des SZ Geschwister Scholl</t>
  </si>
  <si>
    <t>Heizenergie -Erdgas und Fernwärme-</t>
  </si>
  <si>
    <t>1999/2002</t>
  </si>
  <si>
    <t>99-02</t>
  </si>
  <si>
    <t>Seestadt Immobilien</t>
  </si>
  <si>
    <t>aktuell</t>
  </si>
  <si>
    <t>Red. 2011 -8%</t>
  </si>
  <si>
    <t>Mehr/ Minderverbrauch</t>
  </si>
  <si>
    <t>Red 2013 -10%</t>
  </si>
  <si>
    <t>in 2004 -3%</t>
  </si>
  <si>
    <t>Reduzierung</t>
  </si>
  <si>
    <t xml:space="preserve"> </t>
  </si>
  <si>
    <t>Red. 2017 -5%</t>
  </si>
  <si>
    <t>2017 Erhöhung der Basiswerte durch Anbau um 10%</t>
  </si>
  <si>
    <t>2017 Erhöhung der Basiswerte durch Anbau um 15%</t>
  </si>
  <si>
    <t>Faktor 100</t>
  </si>
  <si>
    <t>in 2019 -9%</t>
  </si>
  <si>
    <t>Red. 2019 -17%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</si>
</sst>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  <numFmt numFmtId="174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.75"/>
      <color indexed="8"/>
      <name val="Arial"/>
      <family val="0"/>
    </font>
    <font>
      <b/>
      <sz val="9.25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3" fontId="0" fillId="36" borderId="0" xfId="0" applyNumberFormat="1" applyFont="1" applyFill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1" xfId="0" applyFont="1" applyFill="1" applyBorder="1" applyAlignment="1">
      <alignment horizontal="center"/>
    </xf>
    <xf numFmtId="3" fontId="1" fillId="34" borderId="12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0" fillId="35" borderId="33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3" fontId="0" fillId="0" borderId="29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7" borderId="38" xfId="0" applyNumberFormat="1" applyFont="1" applyFill="1" applyBorder="1" applyAlignment="1">
      <alignment/>
    </xf>
    <xf numFmtId="3" fontId="1" fillId="37" borderId="39" xfId="0" applyNumberFormat="1" applyFont="1" applyFill="1" applyBorder="1" applyAlignment="1">
      <alignment/>
    </xf>
    <xf numFmtId="3" fontId="1" fillId="37" borderId="40" xfId="0" applyNumberFormat="1" applyFont="1" applyFill="1" applyBorder="1" applyAlignment="1">
      <alignment/>
    </xf>
    <xf numFmtId="0" fontId="0" fillId="35" borderId="41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3" fontId="1" fillId="36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6" borderId="4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17" fontId="0" fillId="35" borderId="27" xfId="0" applyNumberFormat="1" applyFont="1" applyFill="1" applyBorder="1" applyAlignment="1">
      <alignment horizontal="center"/>
    </xf>
    <xf numFmtId="17" fontId="0" fillId="35" borderId="44" xfId="0" applyNumberFormat="1" applyFont="1" applyFill="1" applyBorder="1" applyAlignment="1">
      <alignment horizontal="center"/>
    </xf>
    <xf numFmtId="17" fontId="0" fillId="35" borderId="45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" fillId="34" borderId="46" xfId="0" applyFont="1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16" fontId="0" fillId="35" borderId="4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35" borderId="50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center"/>
    </xf>
    <xf numFmtId="3" fontId="0" fillId="35" borderId="23" xfId="0" applyNumberFormat="1" applyFont="1" applyFill="1" applyBorder="1" applyAlignment="1">
      <alignment horizontal="center"/>
    </xf>
    <xf numFmtId="17" fontId="7" fillId="38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3" fontId="0" fillId="0" borderId="53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34" borderId="54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16" borderId="55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/>
    </xf>
    <xf numFmtId="1" fontId="0" fillId="0" borderId="32" xfId="0" applyNumberFormat="1" applyBorder="1" applyAlignment="1">
      <alignment/>
    </xf>
    <xf numFmtId="3" fontId="0" fillId="0" borderId="56" xfId="0" applyNumberFormat="1" applyFont="1" applyBorder="1" applyAlignment="1">
      <alignment/>
    </xf>
    <xf numFmtId="3" fontId="0" fillId="37" borderId="57" xfId="0" applyNumberFormat="1" applyFont="1" applyFill="1" applyBorder="1" applyAlignment="1">
      <alignment/>
    </xf>
    <xf numFmtId="3" fontId="0" fillId="0" borderId="58" xfId="0" applyNumberFormat="1" applyFont="1" applyBorder="1" applyAlignment="1">
      <alignment/>
    </xf>
    <xf numFmtId="3" fontId="0" fillId="37" borderId="59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0" fillId="37" borderId="61" xfId="0" applyNumberFormat="1" applyFont="1" applyFill="1" applyBorder="1" applyAlignment="1">
      <alignment/>
    </xf>
    <xf numFmtId="3" fontId="0" fillId="0" borderId="58" xfId="0" applyNumberFormat="1" applyBorder="1" applyAlignment="1">
      <alignment/>
    </xf>
    <xf numFmtId="3" fontId="1" fillId="34" borderId="58" xfId="0" applyNumberFormat="1" applyFont="1" applyFill="1" applyBorder="1" applyAlignment="1">
      <alignment/>
    </xf>
    <xf numFmtId="17" fontId="0" fillId="35" borderId="62" xfId="0" applyNumberFormat="1" applyFont="1" applyFill="1" applyBorder="1" applyAlignment="1">
      <alignment horizontal="center"/>
    </xf>
    <xf numFmtId="3" fontId="0" fillId="0" borderId="56" xfId="0" applyNumberFormat="1" applyBorder="1" applyAlignment="1">
      <alignment/>
    </xf>
    <xf numFmtId="3" fontId="1" fillId="34" borderId="56" xfId="0" applyNumberFormat="1" applyFont="1" applyFill="1" applyBorder="1" applyAlignment="1">
      <alignment/>
    </xf>
    <xf numFmtId="3" fontId="1" fillId="37" borderId="57" xfId="0" applyNumberFormat="1" applyFont="1" applyFill="1" applyBorder="1" applyAlignment="1">
      <alignment/>
    </xf>
    <xf numFmtId="17" fontId="0" fillId="35" borderId="63" xfId="0" applyNumberFormat="1" applyFont="1" applyFill="1" applyBorder="1" applyAlignment="1">
      <alignment horizontal="center"/>
    </xf>
    <xf numFmtId="3" fontId="1" fillId="37" borderId="59" xfId="0" applyNumberFormat="1" applyFont="1" applyFill="1" applyBorder="1" applyAlignment="1">
      <alignment/>
    </xf>
    <xf numFmtId="17" fontId="0" fillId="35" borderId="64" xfId="0" applyNumberFormat="1" applyFont="1" applyFill="1" applyBorder="1" applyAlignment="1">
      <alignment horizontal="center"/>
    </xf>
    <xf numFmtId="3" fontId="0" fillId="0" borderId="60" xfId="0" applyNumberFormat="1" applyBorder="1" applyAlignment="1">
      <alignment/>
    </xf>
    <xf numFmtId="3" fontId="1" fillId="34" borderId="60" xfId="0" applyNumberFormat="1" applyFont="1" applyFill="1" applyBorder="1" applyAlignment="1">
      <alignment/>
    </xf>
    <xf numFmtId="3" fontId="1" fillId="37" borderId="61" xfId="0" applyNumberFormat="1" applyFont="1" applyFill="1" applyBorder="1" applyAlignment="1">
      <alignment/>
    </xf>
    <xf numFmtId="17" fontId="51" fillId="0" borderId="0" xfId="0" applyNumberFormat="1" applyFont="1" applyFill="1" applyBorder="1" applyAlignment="1">
      <alignment horizontal="left"/>
    </xf>
    <xf numFmtId="0" fontId="0" fillId="9" borderId="55" xfId="0" applyFont="1" applyFill="1" applyBorder="1" applyAlignment="1">
      <alignment horizontal="center"/>
    </xf>
    <xf numFmtId="0" fontId="0" fillId="9" borderId="30" xfId="0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left"/>
    </xf>
    <xf numFmtId="17" fontId="0" fillId="39" borderId="0" xfId="0" applyNumberFormat="1" applyFont="1" applyFill="1" applyBorder="1" applyAlignment="1">
      <alignment horizontal="left"/>
    </xf>
    <xf numFmtId="3" fontId="0" fillId="39" borderId="0" xfId="0" applyNumberFormat="1" applyFont="1" applyFill="1" applyAlignment="1">
      <alignment/>
    </xf>
    <xf numFmtId="0" fontId="0" fillId="40" borderId="55" xfId="0" applyFont="1" applyFill="1" applyBorder="1" applyAlignment="1">
      <alignment horizontal="center"/>
    </xf>
    <xf numFmtId="0" fontId="0" fillId="40" borderId="30" xfId="0" applyFont="1" applyFill="1" applyBorder="1" applyAlignment="1">
      <alignment horizontal="center"/>
    </xf>
    <xf numFmtId="0" fontId="0" fillId="41" borderId="55" xfId="0" applyFont="1" applyFill="1" applyBorder="1" applyAlignment="1">
      <alignment horizontal="center"/>
    </xf>
    <xf numFmtId="0" fontId="0" fillId="41" borderId="30" xfId="0" applyFont="1" applyFill="1" applyBorder="1" applyAlignment="1">
      <alignment horizontal="center"/>
    </xf>
    <xf numFmtId="0" fontId="0" fillId="42" borderId="55" xfId="0" applyFont="1" applyFill="1" applyBorder="1" applyAlignment="1">
      <alignment horizontal="center"/>
    </xf>
    <xf numFmtId="0" fontId="0" fillId="42" borderId="30" xfId="0" applyFont="1" applyFill="1" applyBorder="1" applyAlignment="1">
      <alignment horizontal="center"/>
    </xf>
    <xf numFmtId="0" fontId="0" fillId="9" borderId="55" xfId="0" applyFont="1" applyFill="1" applyBorder="1" applyAlignment="1">
      <alignment horizontal="center"/>
    </xf>
    <xf numFmtId="0" fontId="0" fillId="9" borderId="3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325"/>
          <c:y val="0.024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5"/>
          <c:y val="0.10925"/>
          <c:w val="0.917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Heizenergie!$C$13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Heizenergie!$A$14:$A$25</c:f>
              <c:strCache/>
            </c:strRef>
          </c:cat>
          <c:val>
            <c:numRef>
              <c:f>Heizenergie!$C$14:$C$25</c:f>
              <c:numCache/>
            </c:numRef>
          </c:val>
          <c:smooth val="0"/>
        </c:ser>
        <c:ser>
          <c:idx val="1"/>
          <c:order val="1"/>
          <c:tx>
            <c:strRef>
              <c:f>Heizenergie!$I$13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Heizenergie!$A$14:$A$25</c:f>
              <c:strCache/>
            </c:strRef>
          </c:cat>
          <c:val>
            <c:numRef>
              <c:f>Heizenergie!$I$14:$I$25</c:f>
              <c:numCache/>
            </c:numRef>
          </c:val>
          <c:smooth val="0"/>
        </c:ser>
        <c:marker val="1"/>
        <c:axId val="19581700"/>
        <c:axId val="42017573"/>
      </c:lineChart>
      <c:catAx>
        <c:axId val="1958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1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175"/>
          <c:y val="0.907"/>
          <c:w val="0.373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5"/>
          <c:y val="0.13775"/>
          <c:w val="0.91325"/>
          <c:h val="0.694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Energie'!$E$10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Energie'!$A$11:$A$22</c:f>
              <c:strCache/>
            </c:strRef>
          </c:cat>
          <c:val>
            <c:numRef>
              <c:f>'elektr. Energie'!$E$11:$E$22</c:f>
              <c:numCache/>
            </c:numRef>
          </c:val>
          <c:smooth val="0"/>
        </c:ser>
        <c:ser>
          <c:idx val="1"/>
          <c:order val="1"/>
          <c:tx>
            <c:strRef>
              <c:f>'elektr. Energie'!$G$10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Energie'!$A$11:$A$22</c:f>
              <c:strCache/>
            </c:strRef>
          </c:cat>
          <c:val>
            <c:numRef>
              <c:f>'elektr. Energie'!$G$11:$G$22</c:f>
              <c:numCache/>
            </c:numRef>
          </c:val>
          <c:smooth val="0"/>
        </c:ser>
        <c:marker val="1"/>
        <c:axId val="42613838"/>
        <c:axId val="47980223"/>
      </c:lineChart>
      <c:catAx>
        <c:axId val="4261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3125"/>
          <c:w val="0.34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675"/>
          <c:y val="0.0925"/>
          <c:w val="0.943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Trinkwasser!$C$9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Trinkwasser!$A$10:$A$21</c:f>
              <c:strCache/>
            </c:strRef>
          </c:cat>
          <c:val>
            <c:numRef>
              <c:f>Trinkwasser!$C$10:$C$21</c:f>
              <c:numCache/>
            </c:numRef>
          </c:val>
          <c:smooth val="0"/>
        </c:ser>
        <c:ser>
          <c:idx val="1"/>
          <c:order val="1"/>
          <c:tx>
            <c:strRef>
              <c:f>Trinkwasser!$E$9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Trinkwasser!$A$10:$A$21</c:f>
              <c:strCache/>
            </c:strRef>
          </c:cat>
          <c:val>
            <c:numRef>
              <c:f>Trinkwasser!$E$10:$E$21</c:f>
              <c:numCache/>
            </c:numRef>
          </c:val>
          <c:smooth val="0"/>
        </c:ser>
        <c:marker val="1"/>
        <c:axId val="29168824"/>
        <c:axId val="61192825"/>
      </c:lineChart>
      <c:cat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21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25"/>
          <c:y val="0.93425"/>
          <c:w val="0.3597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114300</xdr:rowOff>
    </xdr:from>
    <xdr:to>
      <xdr:col>9</xdr:col>
      <xdr:colOff>47625</xdr:colOff>
      <xdr:row>47</xdr:row>
      <xdr:rowOff>85725</xdr:rowOff>
    </xdr:to>
    <xdr:graphicFrame>
      <xdr:nvGraphicFramePr>
        <xdr:cNvPr id="1" name="Diagramm 4"/>
        <xdr:cNvGraphicFramePr/>
      </xdr:nvGraphicFramePr>
      <xdr:xfrm>
        <a:off x="114300" y="4953000"/>
        <a:ext cx="5057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8</xdr:col>
      <xdr:colOff>171450</xdr:colOff>
      <xdr:row>49</xdr:row>
      <xdr:rowOff>0</xdr:rowOff>
    </xdr:to>
    <xdr:graphicFrame>
      <xdr:nvGraphicFramePr>
        <xdr:cNvPr id="1" name="Diagramm 2"/>
        <xdr:cNvGraphicFramePr/>
      </xdr:nvGraphicFramePr>
      <xdr:xfrm>
        <a:off x="0" y="4714875"/>
        <a:ext cx="50196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5</xdr:col>
      <xdr:colOff>990600</xdr:colOff>
      <xdr:row>44</xdr:row>
      <xdr:rowOff>0</xdr:rowOff>
    </xdr:to>
    <xdr:graphicFrame>
      <xdr:nvGraphicFramePr>
        <xdr:cNvPr id="1" name="Diagramm 3"/>
        <xdr:cNvGraphicFramePr/>
      </xdr:nvGraphicFramePr>
      <xdr:xfrm>
        <a:off x="28575" y="4314825"/>
        <a:ext cx="4772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I22" sqref="I22:J23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" width="11.57421875" style="2" customWidth="1"/>
    <col min="17" max="17" width="11.57421875" style="56" customWidth="1"/>
    <col min="18" max="16384" width="11.57421875" style="2" customWidth="1"/>
  </cols>
  <sheetData>
    <row r="1" ht="15">
      <c r="A1" s="2" t="s">
        <v>36</v>
      </c>
    </row>
    <row r="3" spans="1:17" s="1" customFormat="1" ht="20.25">
      <c r="A3" s="1" t="s">
        <v>0</v>
      </c>
      <c r="E3" s="1" t="str">
        <f>+'[1]Heizenergie'!$E$2</f>
        <v>2019/20</v>
      </c>
      <c r="Q3" s="57"/>
    </row>
    <row r="4" spans="1:17" s="1" customFormat="1" ht="20.25">
      <c r="A4" s="15" t="s">
        <v>32</v>
      </c>
      <c r="B4" s="30"/>
      <c r="C4" s="30"/>
      <c r="D4" s="30"/>
      <c r="E4" s="30"/>
      <c r="F4" s="30"/>
      <c r="G4" s="30"/>
      <c r="H4" s="31"/>
      <c r="Q4" s="57"/>
    </row>
    <row r="5" spans="1:17" s="3" customFormat="1" ht="13.5" thickBot="1">
      <c r="A5" s="5" t="s">
        <v>33</v>
      </c>
      <c r="Q5" s="58"/>
    </row>
    <row r="6" spans="1:17" s="3" customFormat="1" ht="15.75" customHeight="1">
      <c r="A6" s="32">
        <v>1</v>
      </c>
      <c r="B6" s="33">
        <v>2</v>
      </c>
      <c r="C6" s="44"/>
      <c r="D6" s="34">
        <v>3</v>
      </c>
      <c r="E6" s="35">
        <v>4</v>
      </c>
      <c r="F6" s="34">
        <v>5</v>
      </c>
      <c r="G6" s="35">
        <v>6</v>
      </c>
      <c r="H6" s="33">
        <v>7</v>
      </c>
      <c r="I6" s="33">
        <v>8</v>
      </c>
      <c r="J6" s="54">
        <v>9</v>
      </c>
      <c r="Q6" s="58"/>
    </row>
    <row r="7" spans="1:17" s="3" customFormat="1" ht="12.75">
      <c r="A7" s="22" t="s">
        <v>1</v>
      </c>
      <c r="B7" s="23" t="s">
        <v>2</v>
      </c>
      <c r="C7" s="23" t="s">
        <v>2</v>
      </c>
      <c r="D7" s="25" t="s">
        <v>2</v>
      </c>
      <c r="E7" s="36" t="s">
        <v>2</v>
      </c>
      <c r="F7" s="37" t="s">
        <v>17</v>
      </c>
      <c r="G7" s="36"/>
      <c r="H7" s="38" t="s">
        <v>10</v>
      </c>
      <c r="I7" s="38" t="s">
        <v>10</v>
      </c>
      <c r="J7" s="53" t="s">
        <v>14</v>
      </c>
      <c r="Q7" s="58"/>
    </row>
    <row r="8" spans="1:17" s="3" customFormat="1" ht="12.75">
      <c r="A8" s="22"/>
      <c r="B8" s="23" t="s">
        <v>3</v>
      </c>
      <c r="C8" s="23" t="s">
        <v>3</v>
      </c>
      <c r="D8" s="25"/>
      <c r="E8" s="36" t="s">
        <v>9</v>
      </c>
      <c r="F8" s="23" t="s">
        <v>3</v>
      </c>
      <c r="G8" s="36"/>
      <c r="H8" s="38" t="s">
        <v>2</v>
      </c>
      <c r="I8" s="38" t="s">
        <v>2</v>
      </c>
      <c r="J8" s="53" t="s">
        <v>15</v>
      </c>
      <c r="Q8" s="58"/>
    </row>
    <row r="9" spans="1:17" s="3" customFormat="1" ht="12.75">
      <c r="A9" s="22"/>
      <c r="B9" s="23"/>
      <c r="C9" s="23" t="s">
        <v>9</v>
      </c>
      <c r="D9" s="25"/>
      <c r="E9" s="36"/>
      <c r="F9" s="23"/>
      <c r="G9" s="36"/>
      <c r="H9" s="38"/>
      <c r="I9" s="38" t="s">
        <v>9</v>
      </c>
      <c r="J9" s="53" t="s">
        <v>16</v>
      </c>
      <c r="Q9" s="58"/>
    </row>
    <row r="10" spans="1:17" s="3" customFormat="1" ht="12.75">
      <c r="A10" s="22"/>
      <c r="B10" s="23" t="s">
        <v>4</v>
      </c>
      <c r="C10" s="23" t="s">
        <v>4</v>
      </c>
      <c r="D10" s="25" t="s">
        <v>4</v>
      </c>
      <c r="E10" s="36" t="s">
        <v>4</v>
      </c>
      <c r="F10" s="23"/>
      <c r="G10" s="36"/>
      <c r="H10" s="38" t="s">
        <v>4</v>
      </c>
      <c r="I10" s="38" t="s">
        <v>4</v>
      </c>
      <c r="J10" s="53" t="s">
        <v>4</v>
      </c>
      <c r="Q10" s="58"/>
    </row>
    <row r="11" spans="1:17" s="3" customFormat="1" ht="12.75">
      <c r="A11" s="22"/>
      <c r="B11" s="120" t="s">
        <v>38</v>
      </c>
      <c r="C11" s="121"/>
      <c r="D11" s="124" t="s">
        <v>44</v>
      </c>
      <c r="E11" s="125"/>
      <c r="F11" s="23"/>
      <c r="G11" s="36"/>
      <c r="H11" s="38" t="s">
        <v>13</v>
      </c>
      <c r="I11" s="38"/>
      <c r="J11" s="53"/>
      <c r="Q11" s="58"/>
    </row>
    <row r="12" spans="1:17" s="3" customFormat="1" ht="12.75">
      <c r="A12" s="22"/>
      <c r="B12" s="122" t="s">
        <v>40</v>
      </c>
      <c r="C12" s="123"/>
      <c r="D12" s="126" t="s">
        <v>49</v>
      </c>
      <c r="E12" s="127"/>
      <c r="F12" s="23"/>
      <c r="G12" s="36"/>
      <c r="H12" s="91"/>
      <c r="I12" s="38"/>
      <c r="J12" s="53"/>
      <c r="Q12" s="58"/>
    </row>
    <row r="13" spans="1:17" s="3" customFormat="1" ht="13.5" thickBot="1">
      <c r="A13" s="26"/>
      <c r="B13" s="27" t="s">
        <v>34</v>
      </c>
      <c r="C13" s="27" t="s">
        <v>34</v>
      </c>
      <c r="D13" s="28" t="str">
        <f>+E3</f>
        <v>2019/20</v>
      </c>
      <c r="E13" s="77" t="str">
        <f>+D13</f>
        <v>2019/20</v>
      </c>
      <c r="F13" s="27" t="s">
        <v>35</v>
      </c>
      <c r="G13" s="75" t="s">
        <v>37</v>
      </c>
      <c r="H13" s="28" t="str">
        <f>+E13</f>
        <v>2019/20</v>
      </c>
      <c r="I13" s="38" t="str">
        <f>+E13</f>
        <v>2019/20</v>
      </c>
      <c r="J13" s="78" t="str">
        <f>+E13</f>
        <v>2019/20</v>
      </c>
      <c r="Q13" s="58"/>
    </row>
    <row r="14" spans="1:17" s="3" customFormat="1" ht="12.75">
      <c r="A14" s="67" t="s">
        <v>19</v>
      </c>
      <c r="B14" s="8">
        <v>22915.457715150005</v>
      </c>
      <c r="C14" s="8">
        <f>+B14</f>
        <v>22915.457715150005</v>
      </c>
      <c r="D14" s="39">
        <v>11540</v>
      </c>
      <c r="E14" s="6">
        <f>+D14</f>
        <v>11540</v>
      </c>
      <c r="F14" s="8">
        <v>8</v>
      </c>
      <c r="G14" s="86">
        <f>+IF(D14=0,"",F14)</f>
        <v>8</v>
      </c>
      <c r="H14" s="96">
        <f>(IF(D14=0,"",+D14/G14*F14))</f>
        <v>11540</v>
      </c>
      <c r="I14" s="96">
        <f>+H14</f>
        <v>11540</v>
      </c>
      <c r="J14" s="97">
        <f aca="true" t="shared" si="0" ref="J14:J20">+H14-B14</f>
        <v>-11375.457715150005</v>
      </c>
      <c r="Q14" s="58"/>
    </row>
    <row r="15" spans="1:17" s="3" customFormat="1" ht="12.75">
      <c r="A15" s="68" t="s">
        <v>20</v>
      </c>
      <c r="B15" s="9">
        <v>30928.819521600006</v>
      </c>
      <c r="C15" s="9">
        <f>+C14+B15</f>
        <v>53844.277236750015</v>
      </c>
      <c r="D15" s="40">
        <v>19870</v>
      </c>
      <c r="E15" s="7">
        <f aca="true" t="shared" si="1" ref="E15:E25">+E14+D15</f>
        <v>31410</v>
      </c>
      <c r="F15" s="9">
        <v>122</v>
      </c>
      <c r="G15" s="87">
        <f>+IF(D15=0,"",'[2]Tabelle1'!$B$4)</f>
        <v>145</v>
      </c>
      <c r="H15" s="98">
        <f aca="true" t="shared" si="2" ref="H15:H20">(IF(D15=0,"",+D15/G15*F15))</f>
        <v>16718.206896551725</v>
      </c>
      <c r="I15" s="98">
        <f aca="true" t="shared" si="3" ref="I15:I20">+I14+H15</f>
        <v>28258.206896551725</v>
      </c>
      <c r="J15" s="99">
        <f t="shared" si="0"/>
        <v>-14210.612625048281</v>
      </c>
      <c r="Q15" s="58"/>
    </row>
    <row r="16" spans="1:17" s="3" customFormat="1" ht="12.75">
      <c r="A16" s="68" t="s">
        <v>21</v>
      </c>
      <c r="B16" s="9">
        <v>65456.603462249994</v>
      </c>
      <c r="C16" s="9">
        <f aca="true" t="shared" si="4" ref="C16:C25">+C15+B16</f>
        <v>119300.880699</v>
      </c>
      <c r="D16" s="40">
        <v>62940</v>
      </c>
      <c r="E16" s="7">
        <f t="shared" si="1"/>
        <v>94350</v>
      </c>
      <c r="F16" s="9">
        <v>200</v>
      </c>
      <c r="G16" s="87">
        <f>+IF(D16=0,"",'[2]Tabelle1'!$B$5)</f>
        <v>264</v>
      </c>
      <c r="H16" s="98">
        <f t="shared" si="2"/>
        <v>47681.818181818184</v>
      </c>
      <c r="I16" s="98">
        <f t="shared" si="3"/>
        <v>75940.02507836992</v>
      </c>
      <c r="J16" s="99">
        <f t="shared" si="0"/>
        <v>-17774.78528043181</v>
      </c>
      <c r="Q16" s="58"/>
    </row>
    <row r="17" spans="1:17" s="3" customFormat="1" ht="12.75">
      <c r="A17" s="68" t="s">
        <v>22</v>
      </c>
      <c r="B17" s="9">
        <v>137166.41733795003</v>
      </c>
      <c r="C17" s="9">
        <f t="shared" si="4"/>
        <v>256467.29803695003</v>
      </c>
      <c r="D17" s="40">
        <v>152950</v>
      </c>
      <c r="E17" s="7">
        <f t="shared" si="1"/>
        <v>247300</v>
      </c>
      <c r="F17" s="9">
        <v>390</v>
      </c>
      <c r="G17" s="87">
        <f>+IF(D17=0,"",'[2]Tabelle1'!$B$6)</f>
        <v>412</v>
      </c>
      <c r="H17" s="98">
        <f t="shared" si="2"/>
        <v>144782.76699029125</v>
      </c>
      <c r="I17" s="98">
        <f t="shared" si="3"/>
        <v>220722.79206866116</v>
      </c>
      <c r="J17" s="99">
        <f t="shared" si="0"/>
        <v>7616.349652341218</v>
      </c>
      <c r="Q17" s="58"/>
    </row>
    <row r="18" spans="1:17" s="3" customFormat="1" ht="12.75">
      <c r="A18" s="68" t="s">
        <v>23</v>
      </c>
      <c r="B18" s="9">
        <v>156599.73484155</v>
      </c>
      <c r="C18" s="9">
        <f t="shared" si="4"/>
        <v>413067.03287850006</v>
      </c>
      <c r="D18" s="40">
        <v>120900</v>
      </c>
      <c r="E18" s="7">
        <f t="shared" si="1"/>
        <v>368200</v>
      </c>
      <c r="F18" s="9">
        <v>407</v>
      </c>
      <c r="G18" s="88">
        <f>+IF(D18=0,"",'[2]Tabelle1'!$B$7)</f>
        <v>448</v>
      </c>
      <c r="H18" s="98">
        <f t="shared" si="2"/>
        <v>109835.49107142858</v>
      </c>
      <c r="I18" s="98">
        <f t="shared" si="3"/>
        <v>330558.2831400897</v>
      </c>
      <c r="J18" s="99">
        <f t="shared" si="0"/>
        <v>-46764.24377012142</v>
      </c>
      <c r="Q18" s="58"/>
    </row>
    <row r="19" spans="1:17" s="3" customFormat="1" ht="12.75">
      <c r="A19" s="68" t="s">
        <v>24</v>
      </c>
      <c r="B19" s="9">
        <v>145610.47105605</v>
      </c>
      <c r="C19" s="9">
        <f t="shared" si="4"/>
        <v>558677.5039345501</v>
      </c>
      <c r="D19" s="40">
        <v>159160</v>
      </c>
      <c r="E19" s="7">
        <f t="shared" si="1"/>
        <v>527360</v>
      </c>
      <c r="F19" s="9">
        <v>520</v>
      </c>
      <c r="G19" s="88">
        <f>+IF(D19=0,"",'[2]Tabelle1'!$B$8)</f>
        <v>450</v>
      </c>
      <c r="H19" s="98">
        <f t="shared" si="2"/>
        <v>183918.22222222222</v>
      </c>
      <c r="I19" s="98">
        <f t="shared" si="3"/>
        <v>514476.50536231196</v>
      </c>
      <c r="J19" s="99">
        <f t="shared" si="0"/>
        <v>38307.75116617221</v>
      </c>
      <c r="Q19" s="58"/>
    </row>
    <row r="20" spans="1:17" s="3" customFormat="1" ht="12.75">
      <c r="A20" s="68" t="s">
        <v>25</v>
      </c>
      <c r="B20" s="9">
        <v>148538.08569600005</v>
      </c>
      <c r="C20" s="9">
        <f t="shared" si="4"/>
        <v>707215.5896305501</v>
      </c>
      <c r="D20" s="40">
        <v>157980</v>
      </c>
      <c r="E20" s="7">
        <f t="shared" si="1"/>
        <v>685340</v>
      </c>
      <c r="F20" s="9">
        <v>432</v>
      </c>
      <c r="G20" s="88">
        <f>+IF(D20=0,"",'[2]Tabelle1'!$B$9)</f>
        <v>406</v>
      </c>
      <c r="H20" s="98">
        <f t="shared" si="2"/>
        <v>168096.94581280788</v>
      </c>
      <c r="I20" s="98">
        <f t="shared" si="3"/>
        <v>682573.4511751198</v>
      </c>
      <c r="J20" s="99">
        <f t="shared" si="0"/>
        <v>19558.86011680783</v>
      </c>
      <c r="Q20" s="58"/>
    </row>
    <row r="21" spans="1:17" s="3" customFormat="1" ht="12.75">
      <c r="A21" s="68" t="s">
        <v>26</v>
      </c>
      <c r="B21" s="9">
        <v>130163.19551235001</v>
      </c>
      <c r="C21" s="9">
        <f t="shared" si="4"/>
        <v>837378.7851429002</v>
      </c>
      <c r="D21" s="40">
        <v>105520</v>
      </c>
      <c r="E21" s="7">
        <f t="shared" si="1"/>
        <v>790860</v>
      </c>
      <c r="F21" s="9">
        <v>424</v>
      </c>
      <c r="G21" s="88">
        <f>+IF(D21=0,"",'[2]Tabelle1'!$B$10)</f>
        <v>426</v>
      </c>
      <c r="H21" s="98">
        <f>(IF(D21=0,"",+D21/G21*F21))</f>
        <v>105024.60093896714</v>
      </c>
      <c r="I21" s="98">
        <f>+I20+H21</f>
        <v>787598.0521140869</v>
      </c>
      <c r="J21" s="99">
        <f>+H21-B21</f>
        <v>-25138.59457338287</v>
      </c>
      <c r="Q21" s="58"/>
    </row>
    <row r="22" spans="1:17" s="3" customFormat="1" ht="12.75">
      <c r="A22" s="68" t="s">
        <v>27</v>
      </c>
      <c r="B22" s="62">
        <v>61395.79400955</v>
      </c>
      <c r="C22" s="9">
        <f t="shared" si="4"/>
        <v>898774.5791524502</v>
      </c>
      <c r="D22" s="40">
        <v>56330</v>
      </c>
      <c r="E22" s="7">
        <f t="shared" si="1"/>
        <v>847190</v>
      </c>
      <c r="F22" s="9">
        <v>265</v>
      </c>
      <c r="G22" s="88">
        <f>+IF(D22=0,"",'[2]Tabelle1'!$B$11)</f>
        <v>311</v>
      </c>
      <c r="H22" s="98">
        <f>(IF(D22=0,"",+D22/G22*F22))</f>
        <v>47998.23151125402</v>
      </c>
      <c r="I22" s="98">
        <f>+I21+H22</f>
        <v>835596.2836253409</v>
      </c>
      <c r="J22" s="99">
        <f>+H22-B22</f>
        <v>-13397.562498295985</v>
      </c>
      <c r="Q22" s="58"/>
    </row>
    <row r="23" spans="1:17" s="3" customFormat="1" ht="12.75">
      <c r="A23" s="68" t="s">
        <v>28</v>
      </c>
      <c r="B23" s="62">
        <v>39233.46301875001</v>
      </c>
      <c r="C23" s="9">
        <f t="shared" si="4"/>
        <v>938008.0421712002</v>
      </c>
      <c r="D23" s="40">
        <v>46760</v>
      </c>
      <c r="E23" s="7">
        <f t="shared" si="1"/>
        <v>893950</v>
      </c>
      <c r="F23" s="9">
        <v>156</v>
      </c>
      <c r="G23" s="88">
        <f>+IF(D23=0,"",'[2]Tabelle1'!$B$12)</f>
        <v>261</v>
      </c>
      <c r="H23" s="98">
        <f>(IF(D23=0,"",+D23/G23*F23))</f>
        <v>27948.505747126437</v>
      </c>
      <c r="I23" s="98">
        <f>+I22+H23</f>
        <v>863544.7893724673</v>
      </c>
      <c r="J23" s="99">
        <f>+H23-B23</f>
        <v>-11284.95727162357</v>
      </c>
      <c r="Q23" s="58"/>
    </row>
    <row r="24" spans="1:17" s="3" customFormat="1" ht="12.75">
      <c r="A24" s="68" t="s">
        <v>29</v>
      </c>
      <c r="B24" s="62">
        <v>27794.8154484</v>
      </c>
      <c r="C24" s="9">
        <f t="shared" si="4"/>
        <v>965802.8576196001</v>
      </c>
      <c r="D24" s="40"/>
      <c r="E24" s="7">
        <f t="shared" si="1"/>
        <v>893950</v>
      </c>
      <c r="F24" s="9">
        <v>126</v>
      </c>
      <c r="G24" s="88">
        <f>+IF(D24=0,"",'[2]Tabelle1'!$B$13)</f>
      </c>
      <c r="H24" s="98">
        <f>(IF(D24=0,"",+D24/G24*F24))</f>
      </c>
      <c r="I24" s="98"/>
      <c r="J24" s="99"/>
      <c r="Q24" s="58"/>
    </row>
    <row r="25" spans="1:17" s="3" customFormat="1" ht="13.5" thickBot="1">
      <c r="A25" s="69" t="s">
        <v>30</v>
      </c>
      <c r="B25" s="13">
        <v>18763.525380600004</v>
      </c>
      <c r="C25" s="63">
        <f t="shared" si="4"/>
        <v>984566.3830002001</v>
      </c>
      <c r="D25" s="41"/>
      <c r="E25" s="85">
        <f t="shared" si="1"/>
        <v>893950</v>
      </c>
      <c r="F25" s="63">
        <v>48</v>
      </c>
      <c r="G25" s="89"/>
      <c r="H25" s="100">
        <f>(IF(D25=0,"",+D25/G25*F25))</f>
      </c>
      <c r="I25" s="100"/>
      <c r="J25" s="101"/>
      <c r="Q25" s="58"/>
    </row>
    <row r="26" spans="2:17" s="3" customFormat="1" ht="13.5" thickBot="1">
      <c r="B26" s="4"/>
      <c r="C26" s="64"/>
      <c r="D26" s="4" t="s">
        <v>39</v>
      </c>
      <c r="E26" s="4"/>
      <c r="F26" s="4"/>
      <c r="G26" s="4"/>
      <c r="H26" s="4"/>
      <c r="I26" s="55" t="s">
        <v>18</v>
      </c>
      <c r="J26" s="65">
        <f>+SUM(J14:J25)</f>
        <v>-74463.25279873269</v>
      </c>
      <c r="Q26" s="58"/>
    </row>
    <row r="27" spans="1:17" s="3" customFormat="1" ht="13.5" thickTop="1">
      <c r="A27" s="118" t="s">
        <v>45</v>
      </c>
      <c r="B27" s="119"/>
      <c r="C27" s="119"/>
      <c r="D27" s="119"/>
      <c r="E27" s="119"/>
      <c r="F27" s="4"/>
      <c r="G27" s="4"/>
      <c r="H27" s="4"/>
      <c r="I27" s="4"/>
      <c r="M27" s="3" t="s">
        <v>43</v>
      </c>
      <c r="Q27" s="58"/>
    </row>
    <row r="28" spans="1:17" s="3" customFormat="1" ht="12.75">
      <c r="A28" s="117"/>
      <c r="B28" s="4"/>
      <c r="C28" s="4"/>
      <c r="D28" s="4"/>
      <c r="E28" s="4"/>
      <c r="F28" s="4"/>
      <c r="G28" s="4"/>
      <c r="H28" s="4"/>
      <c r="I28" s="4"/>
      <c r="Q28" s="58"/>
    </row>
    <row r="29" s="3" customFormat="1" ht="12.75">
      <c r="Q29" s="58"/>
    </row>
    <row r="30" spans="11:12" ht="15">
      <c r="K30" s="3"/>
      <c r="L30" s="3"/>
    </row>
    <row r="31" spans="11:12" ht="15">
      <c r="K31" s="3"/>
      <c r="L31" s="3"/>
    </row>
  </sheetData>
  <sheetProtection/>
  <mergeCells count="4">
    <mergeCell ref="B11:C11"/>
    <mergeCell ref="B12:C12"/>
    <mergeCell ref="D11:E11"/>
    <mergeCell ref="D12:E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G19" sqref="G19:G20"/>
    </sheetView>
  </sheetViews>
  <sheetFormatPr defaultColWidth="11.421875" defaultRowHeight="12.75"/>
  <cols>
    <col min="3" max="4" width="0" style="0" hidden="1" customWidth="1"/>
    <col min="8" max="8" width="15.57421875" style="0" bestFit="1" customWidth="1"/>
    <col min="22" max="22" width="11.57421875" style="59" customWidth="1"/>
  </cols>
  <sheetData>
    <row r="1" spans="1:13" ht="1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" ht="21" thickBot="1">
      <c r="A3" s="1" t="s">
        <v>0</v>
      </c>
      <c r="F3" s="1" t="str">
        <f>+Heizenergie!E3</f>
        <v>2019/20</v>
      </c>
    </row>
    <row r="4" spans="1:8" ht="21" thickBot="1">
      <c r="A4" s="72" t="str">
        <f>+Heizenergie!A4</f>
        <v>Ergebnisse des SZ Geschwister Scholl</v>
      </c>
      <c r="B4" s="73"/>
      <c r="C4" s="73"/>
      <c r="D4" s="73"/>
      <c r="E4" s="73"/>
      <c r="F4" s="73"/>
      <c r="G4" s="73"/>
      <c r="H4" s="74"/>
    </row>
    <row r="5" spans="1:8" ht="16.5" thickBot="1">
      <c r="A5" s="11" t="s">
        <v>8</v>
      </c>
      <c r="B5" s="2"/>
      <c r="C5" s="2"/>
      <c r="D5" s="2"/>
      <c r="E5" s="2"/>
      <c r="F5" s="84" t="s">
        <v>47</v>
      </c>
      <c r="G5" s="2"/>
      <c r="H5" s="2"/>
    </row>
    <row r="6" spans="1:8" ht="12.75">
      <c r="A6" s="18" t="s">
        <v>1</v>
      </c>
      <c r="B6" s="19" t="s">
        <v>2</v>
      </c>
      <c r="C6" s="45"/>
      <c r="D6" s="45"/>
      <c r="E6" s="20" t="s">
        <v>2</v>
      </c>
      <c r="F6" s="21" t="s">
        <v>2</v>
      </c>
      <c r="G6" s="20" t="s">
        <v>2</v>
      </c>
      <c r="H6" s="79" t="s">
        <v>5</v>
      </c>
    </row>
    <row r="7" spans="1:8" ht="12.75">
      <c r="A7" s="22"/>
      <c r="B7" s="23" t="s">
        <v>3</v>
      </c>
      <c r="C7" s="46"/>
      <c r="D7" s="46"/>
      <c r="E7" s="24" t="s">
        <v>9</v>
      </c>
      <c r="F7" s="25"/>
      <c r="G7" s="24" t="s">
        <v>9</v>
      </c>
      <c r="H7" s="80" t="s">
        <v>6</v>
      </c>
    </row>
    <row r="8" spans="1:8" ht="12.75">
      <c r="A8" s="22"/>
      <c r="B8" s="23" t="s">
        <v>4</v>
      </c>
      <c r="C8" s="46"/>
      <c r="D8" s="46"/>
      <c r="E8" s="24" t="s">
        <v>4</v>
      </c>
      <c r="F8" s="25" t="s">
        <v>4</v>
      </c>
      <c r="G8" s="24" t="s">
        <v>4</v>
      </c>
      <c r="H8" s="80" t="s">
        <v>4</v>
      </c>
    </row>
    <row r="9" spans="1:8" ht="12.75">
      <c r="A9" s="22"/>
      <c r="B9" s="92" t="s">
        <v>42</v>
      </c>
      <c r="C9" s="93"/>
      <c r="D9" s="93"/>
      <c r="E9" s="94" t="s">
        <v>41</v>
      </c>
      <c r="F9" s="25"/>
      <c r="G9" s="24"/>
      <c r="H9" s="80"/>
    </row>
    <row r="10" spans="1:8" ht="13.5" thickBot="1">
      <c r="A10" s="22"/>
      <c r="B10" s="23" t="s">
        <v>34</v>
      </c>
      <c r="C10" s="46"/>
      <c r="D10" s="46"/>
      <c r="E10" s="24" t="s">
        <v>34</v>
      </c>
      <c r="F10" s="25" t="str">
        <f>+F3</f>
        <v>2019/20</v>
      </c>
      <c r="G10" s="90" t="str">
        <f>+F10</f>
        <v>2019/20</v>
      </c>
      <c r="H10" s="80" t="str">
        <f>+G10</f>
        <v>2019/20</v>
      </c>
    </row>
    <row r="11" spans="1:8" ht="12.75">
      <c r="A11" s="104" t="s">
        <v>19</v>
      </c>
      <c r="B11" s="105">
        <v>4884.7744999999995</v>
      </c>
      <c r="C11" s="96">
        <v>4055</v>
      </c>
      <c r="D11" s="96">
        <v>801</v>
      </c>
      <c r="E11" s="96">
        <f>+B11</f>
        <v>4884.7744999999995</v>
      </c>
      <c r="F11" s="106">
        <f>75*100</f>
        <v>7500</v>
      </c>
      <c r="G11" s="96">
        <f>+F11</f>
        <v>7500</v>
      </c>
      <c r="H11" s="107">
        <f>IF(F11=0,"",+F11-B11)</f>
        <v>2615.2255000000005</v>
      </c>
    </row>
    <row r="12" spans="1:8" ht="12.75">
      <c r="A12" s="108" t="s">
        <v>20</v>
      </c>
      <c r="B12" s="102">
        <v>10399.806499999999</v>
      </c>
      <c r="C12" s="98">
        <v>6344</v>
      </c>
      <c r="D12" s="98">
        <v>801</v>
      </c>
      <c r="E12" s="98">
        <f aca="true" t="shared" si="0" ref="E12:E22">+E11+B12</f>
        <v>15284.580999999998</v>
      </c>
      <c r="F12" s="103">
        <f>110*100</f>
        <v>11000</v>
      </c>
      <c r="G12" s="98">
        <f aca="true" t="shared" si="1" ref="G12:G20">+F12+G11</f>
        <v>18500</v>
      </c>
      <c r="H12" s="109">
        <f aca="true" t="shared" si="2" ref="H12:H22">IF(F12=0,"",+F12-B12)</f>
        <v>600.1935000000012</v>
      </c>
    </row>
    <row r="13" spans="1:8" ht="12.75">
      <c r="A13" s="108" t="s">
        <v>21</v>
      </c>
      <c r="B13" s="102">
        <v>12866.176999999998</v>
      </c>
      <c r="C13" s="98">
        <v>8044</v>
      </c>
      <c r="D13" s="98">
        <v>801</v>
      </c>
      <c r="E13" s="98">
        <f t="shared" si="0"/>
        <v>28150.757999999994</v>
      </c>
      <c r="F13" s="103">
        <v>10100</v>
      </c>
      <c r="G13" s="98">
        <f t="shared" si="1"/>
        <v>28600</v>
      </c>
      <c r="H13" s="109">
        <f t="shared" si="2"/>
        <v>-2766.176999999998</v>
      </c>
    </row>
    <row r="14" spans="1:8" ht="12.75">
      <c r="A14" s="108" t="s">
        <v>22</v>
      </c>
      <c r="B14" s="102">
        <v>16454.740499999996</v>
      </c>
      <c r="C14" s="98">
        <v>11010</v>
      </c>
      <c r="D14" s="98">
        <v>801</v>
      </c>
      <c r="E14" s="98">
        <f t="shared" si="0"/>
        <v>44605.49849999999</v>
      </c>
      <c r="F14" s="103">
        <v>13400</v>
      </c>
      <c r="G14" s="98">
        <f t="shared" si="1"/>
        <v>42000</v>
      </c>
      <c r="H14" s="109">
        <f t="shared" si="2"/>
        <v>-3054.7404999999962</v>
      </c>
    </row>
    <row r="15" spans="1:8" ht="12.75">
      <c r="A15" s="108" t="s">
        <v>23</v>
      </c>
      <c r="B15" s="102">
        <v>14072.032499999998</v>
      </c>
      <c r="C15" s="98">
        <v>9619</v>
      </c>
      <c r="D15" s="98">
        <v>801</v>
      </c>
      <c r="E15" s="98">
        <f t="shared" si="0"/>
        <v>58677.53099999999</v>
      </c>
      <c r="F15" s="103">
        <v>9500</v>
      </c>
      <c r="G15" s="98">
        <f t="shared" si="1"/>
        <v>51500</v>
      </c>
      <c r="H15" s="109">
        <f t="shared" si="2"/>
        <v>-4572.0324999999975</v>
      </c>
    </row>
    <row r="16" spans="1:8" ht="12.75">
      <c r="A16" s="108" t="s">
        <v>24</v>
      </c>
      <c r="B16" s="102">
        <v>14498.153499999999</v>
      </c>
      <c r="C16" s="98">
        <v>13879</v>
      </c>
      <c r="D16" s="98">
        <v>801</v>
      </c>
      <c r="E16" s="98">
        <f t="shared" si="0"/>
        <v>73175.68449999999</v>
      </c>
      <c r="F16" s="103">
        <v>11600</v>
      </c>
      <c r="G16" s="98">
        <f t="shared" si="1"/>
        <v>63100</v>
      </c>
      <c r="H16" s="109">
        <f t="shared" si="2"/>
        <v>-2898.1534999999985</v>
      </c>
    </row>
    <row r="17" spans="1:8" ht="12.75">
      <c r="A17" s="108" t="s">
        <v>25</v>
      </c>
      <c r="B17" s="102">
        <v>14588.508999999998</v>
      </c>
      <c r="C17" s="98">
        <v>11829</v>
      </c>
      <c r="D17" s="98">
        <v>801</v>
      </c>
      <c r="E17" s="98">
        <f t="shared" si="0"/>
        <v>87764.1935</v>
      </c>
      <c r="F17" s="103">
        <v>11100</v>
      </c>
      <c r="G17" s="98">
        <f t="shared" si="1"/>
        <v>74200</v>
      </c>
      <c r="H17" s="109">
        <f>IF(F17=0,"",+F17-B17)</f>
        <v>-3488.508999999998</v>
      </c>
    </row>
    <row r="18" spans="1:8" ht="12.75">
      <c r="A18" s="108" t="s">
        <v>26</v>
      </c>
      <c r="B18" s="102">
        <v>14067.5705</v>
      </c>
      <c r="C18" s="98">
        <v>9856</v>
      </c>
      <c r="D18" s="98">
        <v>801</v>
      </c>
      <c r="E18" s="98">
        <f t="shared" si="0"/>
        <v>101831.764</v>
      </c>
      <c r="F18" s="103">
        <v>7900</v>
      </c>
      <c r="G18" s="98">
        <f t="shared" si="1"/>
        <v>82100</v>
      </c>
      <c r="H18" s="109">
        <f>IF(F18=0,"",+F18-B18)</f>
        <v>-6167.5705</v>
      </c>
    </row>
    <row r="19" spans="1:8" ht="12.75">
      <c r="A19" s="108" t="s">
        <v>27</v>
      </c>
      <c r="B19" s="102">
        <v>8687.514</v>
      </c>
      <c r="C19" s="98">
        <v>5932</v>
      </c>
      <c r="D19" s="98">
        <v>801</v>
      </c>
      <c r="E19" s="98">
        <f t="shared" si="0"/>
        <v>110519.27799999999</v>
      </c>
      <c r="F19" s="103">
        <v>4800</v>
      </c>
      <c r="G19" s="98">
        <f t="shared" si="1"/>
        <v>86900</v>
      </c>
      <c r="H19" s="109">
        <f t="shared" si="2"/>
        <v>-3887.513999999999</v>
      </c>
    </row>
    <row r="20" spans="1:8" ht="12.75">
      <c r="A20" s="108" t="s">
        <v>28</v>
      </c>
      <c r="B20" s="102">
        <v>9370.199999999999</v>
      </c>
      <c r="C20" s="98">
        <v>6295</v>
      </c>
      <c r="D20" s="98">
        <v>801</v>
      </c>
      <c r="E20" s="98">
        <f t="shared" si="0"/>
        <v>119889.47799999999</v>
      </c>
      <c r="F20" s="103">
        <v>6900</v>
      </c>
      <c r="G20" s="98">
        <f t="shared" si="1"/>
        <v>93800</v>
      </c>
      <c r="H20" s="109">
        <f t="shared" si="2"/>
        <v>-2470.199999999999</v>
      </c>
    </row>
    <row r="21" spans="1:8" ht="12.75">
      <c r="A21" s="108" t="s">
        <v>29</v>
      </c>
      <c r="B21" s="102">
        <v>8385.2135</v>
      </c>
      <c r="C21" s="98">
        <v>5470</v>
      </c>
      <c r="D21" s="98">
        <v>801</v>
      </c>
      <c r="E21" s="98">
        <f t="shared" si="0"/>
        <v>128274.69149999999</v>
      </c>
      <c r="F21" s="103"/>
      <c r="G21" s="98"/>
      <c r="H21" s="109">
        <f t="shared" si="2"/>
      </c>
    </row>
    <row r="22" spans="1:8" ht="13.5" thickBot="1">
      <c r="A22" s="110" t="s">
        <v>30</v>
      </c>
      <c r="B22" s="111">
        <v>5155.840999999999</v>
      </c>
      <c r="C22" s="100">
        <v>3599</v>
      </c>
      <c r="D22" s="100">
        <v>801</v>
      </c>
      <c r="E22" s="100">
        <f t="shared" si="0"/>
        <v>133430.53249999997</v>
      </c>
      <c r="F22" s="112"/>
      <c r="G22" s="100"/>
      <c r="H22" s="113">
        <f t="shared" si="2"/>
      </c>
    </row>
    <row r="23" spans="1:8" ht="12" customHeight="1">
      <c r="A23" s="4"/>
      <c r="B23" s="4"/>
      <c r="C23" s="4">
        <f>SUM(C11:C22)</f>
        <v>95932</v>
      </c>
      <c r="D23" s="4"/>
      <c r="E23" s="10" t="s">
        <v>7</v>
      </c>
      <c r="F23" s="10"/>
      <c r="G23" s="10"/>
      <c r="H23" s="29">
        <f>SUM(H11:H22)</f>
        <v>-26089.47799999999</v>
      </c>
    </row>
    <row r="24" spans="2:8" ht="12.75">
      <c r="B24" s="4"/>
      <c r="C24" s="4">
        <f>+C23-F25</f>
        <v>95932</v>
      </c>
      <c r="D24" s="4"/>
      <c r="E24" s="4"/>
      <c r="F24" s="4"/>
      <c r="G24" s="4"/>
      <c r="H24" s="4"/>
    </row>
    <row r="25" spans="1:8" ht="12.75">
      <c r="A25" s="83" t="s">
        <v>46</v>
      </c>
      <c r="B25" s="3"/>
      <c r="C25" s="3">
        <f>+C24/12</f>
        <v>7994.333333333333</v>
      </c>
      <c r="D25" s="3"/>
      <c r="E25" s="4"/>
      <c r="F25" s="3"/>
      <c r="G25" s="4"/>
      <c r="H25" s="3"/>
    </row>
    <row r="26" ht="12.75">
      <c r="A26" s="76"/>
    </row>
    <row r="49" spans="1:4" ht="12.75">
      <c r="A49" s="12"/>
      <c r="B49" s="12"/>
      <c r="C49" s="12"/>
      <c r="D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18" sqref="J17:J18"/>
    </sheetView>
  </sheetViews>
  <sheetFormatPr defaultColWidth="11.421875" defaultRowHeight="12.75"/>
  <cols>
    <col min="6" max="6" width="15.57421875" style="0" customWidth="1"/>
  </cols>
  <sheetData>
    <row r="1" spans="1:11" ht="1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5" ht="20.25">
      <c r="A3" s="70" t="s">
        <v>0</v>
      </c>
      <c r="B3" s="71"/>
      <c r="C3" s="70"/>
      <c r="D3" s="70" t="str">
        <f>+Heizenergie!E3</f>
        <v>2019/20</v>
      </c>
      <c r="E3" s="71"/>
    </row>
    <row r="4" spans="1:6" ht="20.25">
      <c r="A4" s="15" t="str">
        <f>+Heizenergie!A4</f>
        <v>Ergebnisse des SZ Geschwister Scholl</v>
      </c>
      <c r="B4" s="16"/>
      <c r="C4" s="16"/>
      <c r="D4" s="16"/>
      <c r="E4" s="16"/>
      <c r="F4" s="17"/>
    </row>
    <row r="5" spans="1:6" ht="16.5" thickBot="1">
      <c r="A5" s="11" t="s">
        <v>11</v>
      </c>
      <c r="B5" s="2"/>
      <c r="C5" s="2"/>
      <c r="D5" s="2"/>
      <c r="E5" s="2"/>
      <c r="F5" s="2"/>
    </row>
    <row r="6" spans="1:6" ht="12.75">
      <c r="A6" s="18" t="s">
        <v>1</v>
      </c>
      <c r="B6" s="81" t="s">
        <v>2</v>
      </c>
      <c r="C6" s="42" t="s">
        <v>2</v>
      </c>
      <c r="D6" s="21" t="s">
        <v>2</v>
      </c>
      <c r="E6" s="20" t="s">
        <v>2</v>
      </c>
      <c r="F6" s="79" t="s">
        <v>5</v>
      </c>
    </row>
    <row r="7" spans="1:6" ht="12.75">
      <c r="A7" s="22"/>
      <c r="B7" s="82" t="s">
        <v>3</v>
      </c>
      <c r="C7" s="36" t="s">
        <v>9</v>
      </c>
      <c r="D7" s="25"/>
      <c r="E7" s="24" t="s">
        <v>9</v>
      </c>
      <c r="F7" s="80" t="s">
        <v>6</v>
      </c>
    </row>
    <row r="8" spans="1:6" ht="12.75">
      <c r="A8" s="22"/>
      <c r="B8" s="82" t="s">
        <v>12</v>
      </c>
      <c r="C8" s="43" t="s">
        <v>12</v>
      </c>
      <c r="D8" s="25" t="s">
        <v>12</v>
      </c>
      <c r="E8" s="24" t="s">
        <v>12</v>
      </c>
      <c r="F8" s="80" t="s">
        <v>12</v>
      </c>
    </row>
    <row r="9" spans="1:6" ht="13.5" thickBot="1">
      <c r="A9" s="22"/>
      <c r="B9" s="82" t="s">
        <v>31</v>
      </c>
      <c r="C9" s="36" t="s">
        <v>31</v>
      </c>
      <c r="D9" s="25" t="str">
        <f>+D3</f>
        <v>2019/20</v>
      </c>
      <c r="E9" s="90" t="str">
        <f>+D9</f>
        <v>2019/20</v>
      </c>
      <c r="F9" s="80" t="str">
        <f>+E9</f>
        <v>2019/20</v>
      </c>
    </row>
    <row r="10" spans="1:6" ht="12.75">
      <c r="A10" s="67" t="s">
        <v>19</v>
      </c>
      <c r="B10" s="60">
        <v>81.5785303514377</v>
      </c>
      <c r="C10" s="47">
        <f>+B10</f>
        <v>81.5785303514377</v>
      </c>
      <c r="D10" s="39">
        <f>31+79</f>
        <v>110</v>
      </c>
      <c r="E10" s="47">
        <f>+D10</f>
        <v>110</v>
      </c>
      <c r="F10" s="50">
        <f>IF(D10=0,"",+D10-B10)</f>
        <v>28.421469648562294</v>
      </c>
    </row>
    <row r="11" spans="1:6" ht="12.75">
      <c r="A11" s="68" t="s">
        <v>20</v>
      </c>
      <c r="B11" s="61">
        <v>131.78070287539936</v>
      </c>
      <c r="C11" s="48">
        <f aca="true" t="shared" si="0" ref="C11:C21">+C10+B11</f>
        <v>213.35923322683706</v>
      </c>
      <c r="D11" s="40">
        <f>64+113</f>
        <v>177</v>
      </c>
      <c r="E11" s="48">
        <f aca="true" t="shared" si="1" ref="E11:E19">+D11+E10</f>
        <v>287</v>
      </c>
      <c r="F11" s="51">
        <f aca="true" t="shared" si="2" ref="F11:F18">IF(D11=0,"",+D11-B11)</f>
        <v>45.219297124600644</v>
      </c>
    </row>
    <row r="12" spans="1:6" ht="12.75">
      <c r="A12" s="68" t="s">
        <v>21</v>
      </c>
      <c r="B12" s="61">
        <v>176.96265814696488</v>
      </c>
      <c r="C12" s="48">
        <f t="shared" si="0"/>
        <v>390.3218913738019</v>
      </c>
      <c r="D12" s="40">
        <v>99</v>
      </c>
      <c r="E12" s="48">
        <f t="shared" si="1"/>
        <v>386</v>
      </c>
      <c r="F12" s="51">
        <f t="shared" si="2"/>
        <v>-77.96265814696488</v>
      </c>
    </row>
    <row r="13" spans="1:6" ht="12.75">
      <c r="A13" s="68" t="s">
        <v>22</v>
      </c>
      <c r="B13" s="61">
        <v>217.1243961661342</v>
      </c>
      <c r="C13" s="48">
        <f t="shared" si="0"/>
        <v>607.4462875399361</v>
      </c>
      <c r="D13" s="40">
        <v>176</v>
      </c>
      <c r="E13" s="48">
        <f t="shared" si="1"/>
        <v>562</v>
      </c>
      <c r="F13" s="51">
        <f t="shared" si="2"/>
        <v>-41.124396166134204</v>
      </c>
    </row>
    <row r="14" spans="1:6" ht="12.75">
      <c r="A14" s="68" t="s">
        <v>23</v>
      </c>
      <c r="B14" s="61">
        <v>175.70760383386585</v>
      </c>
      <c r="C14" s="48">
        <f t="shared" si="0"/>
        <v>783.1538913738019</v>
      </c>
      <c r="D14" s="40">
        <v>112</v>
      </c>
      <c r="E14" s="48">
        <f t="shared" si="1"/>
        <v>674</v>
      </c>
      <c r="F14" s="51">
        <f t="shared" si="2"/>
        <v>-63.707603833865846</v>
      </c>
    </row>
    <row r="15" spans="1:6" ht="12.75">
      <c r="A15" s="68" t="s">
        <v>24</v>
      </c>
      <c r="B15" s="61">
        <v>185.74803833865818</v>
      </c>
      <c r="C15" s="48">
        <f t="shared" si="0"/>
        <v>968.9019297124601</v>
      </c>
      <c r="D15" s="40">
        <v>153</v>
      </c>
      <c r="E15" s="48">
        <f t="shared" si="1"/>
        <v>827</v>
      </c>
      <c r="F15" s="51">
        <f>IF(D15=0,"",+D15-B15)</f>
        <v>-32.748038338658176</v>
      </c>
    </row>
    <row r="16" spans="1:6" ht="12.75">
      <c r="A16" s="68" t="s">
        <v>25</v>
      </c>
      <c r="B16" s="61">
        <v>210.84912460063902</v>
      </c>
      <c r="C16" s="48">
        <f t="shared" si="0"/>
        <v>1179.751054313099</v>
      </c>
      <c r="D16" s="40">
        <v>145</v>
      </c>
      <c r="E16" s="48">
        <f t="shared" si="1"/>
        <v>972</v>
      </c>
      <c r="F16" s="51">
        <f>IF(D16=0,"",+D16-B16)</f>
        <v>-65.84912460063902</v>
      </c>
    </row>
    <row r="17" spans="1:6" ht="12.75">
      <c r="A17" s="68" t="s">
        <v>26</v>
      </c>
      <c r="B17" s="61">
        <v>203.31879872204473</v>
      </c>
      <c r="C17" s="48">
        <f t="shared" si="0"/>
        <v>1383.0698530351438</v>
      </c>
      <c r="D17" s="40">
        <v>103</v>
      </c>
      <c r="E17" s="48">
        <f t="shared" si="1"/>
        <v>1075</v>
      </c>
      <c r="F17" s="51">
        <f>IF(D17=0,"",+D17-B17)</f>
        <v>-100.31879872204473</v>
      </c>
    </row>
    <row r="18" spans="1:6" ht="12.75">
      <c r="A18" s="68" t="s">
        <v>27</v>
      </c>
      <c r="B18" s="61">
        <v>129.27059424920128</v>
      </c>
      <c r="C18" s="48">
        <f t="shared" si="0"/>
        <v>1512.340447284345</v>
      </c>
      <c r="D18" s="49">
        <v>36</v>
      </c>
      <c r="E18" s="48">
        <f t="shared" si="1"/>
        <v>1111</v>
      </c>
      <c r="F18" s="51">
        <f t="shared" si="2"/>
        <v>-93.27059424920128</v>
      </c>
    </row>
    <row r="19" spans="1:6" ht="12.75">
      <c r="A19" s="68" t="s">
        <v>28</v>
      </c>
      <c r="B19" s="61">
        <v>200.80869009584669</v>
      </c>
      <c r="C19" s="48">
        <f t="shared" si="0"/>
        <v>1713.1491373801916</v>
      </c>
      <c r="D19" s="49">
        <v>72</v>
      </c>
      <c r="E19" s="48">
        <f t="shared" si="1"/>
        <v>1183</v>
      </c>
      <c r="F19" s="51">
        <f>IF(D19=0,"",+D19-B19)</f>
        <v>-128.80869009584669</v>
      </c>
    </row>
    <row r="20" spans="1:6" ht="12.75">
      <c r="A20" s="68" t="s">
        <v>29</v>
      </c>
      <c r="B20" s="61">
        <v>153.11662619808305</v>
      </c>
      <c r="C20" s="48">
        <f t="shared" si="0"/>
        <v>1866.2657635782748</v>
      </c>
      <c r="D20" s="49"/>
      <c r="E20" s="48"/>
      <c r="F20" s="51">
        <f>IF(D20=0,"",+D20-B20)</f>
      </c>
    </row>
    <row r="21" spans="1:6" ht="13.5" thickBot="1">
      <c r="A21" s="69" t="s">
        <v>30</v>
      </c>
      <c r="B21" s="95">
        <v>97.89423642172524</v>
      </c>
      <c r="C21" s="14">
        <f t="shared" si="0"/>
        <v>1964.16</v>
      </c>
      <c r="D21" s="66"/>
      <c r="E21" s="14"/>
      <c r="F21" s="52">
        <f>IF(D21=0,"",+D21-B21)</f>
      </c>
    </row>
    <row r="22" spans="1:6" ht="12.75">
      <c r="A22" s="4"/>
      <c r="B22" s="4"/>
      <c r="C22" s="10" t="s">
        <v>39</v>
      </c>
      <c r="D22" s="10"/>
      <c r="E22" s="10"/>
      <c r="F22" s="29">
        <f>SUM(F10:F21)</f>
        <v>-530.1491373801919</v>
      </c>
    </row>
    <row r="23" spans="1:6" ht="12.75">
      <c r="A23" s="114" t="s">
        <v>45</v>
      </c>
      <c r="B23" s="4"/>
      <c r="C23" s="4"/>
      <c r="D23" s="4"/>
      <c r="E23" s="4"/>
      <c r="F23" s="4"/>
    </row>
    <row r="24" spans="1:6" ht="12.75">
      <c r="A24" s="115" t="s">
        <v>42</v>
      </c>
      <c r="B24" s="116" t="s">
        <v>48</v>
      </c>
      <c r="E24" s="3"/>
      <c r="F24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2019-09-24T05:10:06Z</cp:lastPrinted>
  <dcterms:created xsi:type="dcterms:W3CDTF">1999-04-30T04:59:30Z</dcterms:created>
  <dcterms:modified xsi:type="dcterms:W3CDTF">2020-06-18T06:09:05Z</dcterms:modified>
  <cp:category/>
  <cp:version/>
  <cp:contentType/>
  <cp:contentStatus/>
</cp:coreProperties>
</file>