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3830" windowHeight="11460" activeTab="2"/>
  </bookViews>
  <sheets>
    <sheet name="Heizenergie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<sst xmlns="http://schemas.openxmlformats.org/spreadsheetml/2006/main" count="130" uniqueCount="55">
  <si>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</si>
  <si>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</si>
  <si>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</si>
  <si>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</si>
  <si>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</si>
  <si>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</si>
  <si>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</si>
  <si>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</si>
  <si>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</si>
  <si>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1995/97</t>
  </si>
  <si>
    <t>addiert</t>
  </si>
  <si>
    <t>korrigierter</t>
  </si>
  <si>
    <t xml:space="preserve"> -Trinkwasser-</t>
  </si>
  <si>
    <t>m³</t>
  </si>
  <si>
    <t>Minderverbrauch</t>
  </si>
  <si>
    <t>1995/98</t>
  </si>
  <si>
    <t>7=3/6*5</t>
  </si>
  <si>
    <t>Mehr- oder</t>
  </si>
  <si>
    <t>Minderver-</t>
  </si>
  <si>
    <t>brauch</t>
  </si>
  <si>
    <t xml:space="preserve">    Gradtagszahl</t>
  </si>
  <si>
    <t>Summe</t>
  </si>
  <si>
    <t>Heizenergie -Erdgas-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</si>
  <si>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</si>
  <si>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</si>
  <si>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</si>
  <si>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</si>
  <si>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</si>
  <si>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</si>
  <si>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</si>
  <si>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</si>
  <si>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</si>
  <si>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</si>
  <si>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</si>
  <si>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</si>
  <si>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97/00</t>
  </si>
  <si>
    <t>Faktor: 30</t>
  </si>
  <si>
    <t>Seestadt Immobilien</t>
  </si>
  <si>
    <t>aktuell</t>
  </si>
  <si>
    <t>Red 2004 -4%</t>
  </si>
  <si>
    <t>Red 2008 -15%</t>
  </si>
  <si>
    <t xml:space="preserve">Erhöung +5%  </t>
  </si>
  <si>
    <t>Reduzierung 2012</t>
  </si>
  <si>
    <t>Reduzierung 2013</t>
  </si>
  <si>
    <t>Reduzierung 2010 -5%</t>
  </si>
  <si>
    <t>Reduzierung 2009 -10%</t>
  </si>
  <si>
    <t>in 2009 -10%</t>
  </si>
  <si>
    <t>in 2010 -5%</t>
  </si>
  <si>
    <t>in 2012 -53%</t>
  </si>
  <si>
    <t>in 2013 -10%</t>
  </si>
  <si>
    <t>Reduzierung 2015 -13%</t>
  </si>
  <si>
    <t>Red 2016 -2%</t>
  </si>
  <si>
    <t xml:space="preserve"> Immanuel-Kant-Schule</t>
  </si>
  <si>
    <t xml:space="preserve"> Ergebnisse der Oberschule Geestemünde </t>
  </si>
  <si>
    <t>Reduzierung 2017 -2%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</si>
</sst>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8.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3" fontId="1" fillId="34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4" borderId="34" xfId="0" applyNumberFormat="1" applyFont="1" applyFill="1" applyBorder="1" applyAlignment="1">
      <alignment/>
    </xf>
    <xf numFmtId="0" fontId="2" fillId="35" borderId="35" xfId="0" applyFont="1" applyFill="1" applyBorder="1" applyAlignment="1">
      <alignment/>
    </xf>
    <xf numFmtId="0" fontId="0" fillId="35" borderId="35" xfId="0" applyFill="1" applyBorder="1" applyAlignment="1">
      <alignment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36" borderId="39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1" fillId="36" borderId="42" xfId="0" applyNumberFormat="1" applyFont="1" applyFill="1" applyBorder="1" applyAlignment="1">
      <alignment/>
    </xf>
    <xf numFmtId="3" fontId="1" fillId="34" borderId="40" xfId="0" applyNumberFormat="1" applyFont="1" applyFill="1" applyBorder="1" applyAlignment="1">
      <alignment/>
    </xf>
    <xf numFmtId="3" fontId="1" fillId="36" borderId="43" xfId="0" applyNumberFormat="1" applyFont="1" applyFill="1" applyBorder="1" applyAlignment="1">
      <alignment/>
    </xf>
    <xf numFmtId="3" fontId="1" fillId="36" borderId="44" xfId="0" applyNumberFormat="1" applyFont="1" applyFill="1" applyBorder="1" applyAlignment="1">
      <alignment/>
    </xf>
    <xf numFmtId="0" fontId="0" fillId="33" borderId="45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3" fontId="1" fillId="37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7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3" borderId="46" xfId="0" applyFont="1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7" borderId="47" xfId="0" applyNumberFormat="1" applyFont="1" applyFill="1" applyBorder="1" applyAlignment="1">
      <alignment/>
    </xf>
    <xf numFmtId="17" fontId="0" fillId="33" borderId="29" xfId="0" applyNumberFormat="1" applyFont="1" applyFill="1" applyBorder="1" applyAlignment="1">
      <alignment horizontal="center"/>
    </xf>
    <xf numFmtId="17" fontId="0" fillId="33" borderId="48" xfId="0" applyNumberFormat="1" applyFont="1" applyFill="1" applyBorder="1" applyAlignment="1">
      <alignment horizontal="center"/>
    </xf>
    <xf numFmtId="17" fontId="0" fillId="33" borderId="49" xfId="0" applyNumberFormat="1" applyFont="1" applyFill="1" applyBorder="1" applyAlignment="1">
      <alignment horizontal="center"/>
    </xf>
    <xf numFmtId="16" fontId="0" fillId="33" borderId="33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0" fontId="1" fillId="33" borderId="50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left"/>
    </xf>
    <xf numFmtId="0" fontId="0" fillId="33" borderId="5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0" fillId="0" borderId="53" xfId="0" applyNumberFormat="1" applyFont="1" applyBorder="1" applyAlignment="1">
      <alignment/>
    </xf>
    <xf numFmtId="3" fontId="1" fillId="36" borderId="54" xfId="0" applyNumberFormat="1" applyFont="1" applyFill="1" applyBorder="1" applyAlignment="1">
      <alignment/>
    </xf>
    <xf numFmtId="1" fontId="0" fillId="34" borderId="16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8" fillId="0" borderId="0" xfId="0" applyNumberFormat="1" applyFont="1" applyAlignment="1">
      <alignment horizontal="left"/>
    </xf>
    <xf numFmtId="1" fontId="0" fillId="34" borderId="12" xfId="0" applyNumberFormat="1" applyFont="1" applyFill="1" applyBorder="1" applyAlignment="1">
      <alignment/>
    </xf>
    <xf numFmtId="3" fontId="1" fillId="36" borderId="55" xfId="0" applyNumberFormat="1" applyFont="1" applyFill="1" applyBorder="1" applyAlignment="1">
      <alignment/>
    </xf>
    <xf numFmtId="3" fontId="1" fillId="38" borderId="0" xfId="0" applyNumberFormat="1" applyFont="1" applyFill="1" applyAlignment="1">
      <alignment/>
    </xf>
    <xf numFmtId="9" fontId="0" fillId="39" borderId="24" xfId="0" applyNumberFormat="1" applyFont="1" applyFill="1" applyBorder="1" applyAlignment="1">
      <alignment/>
    </xf>
    <xf numFmtId="9" fontId="0" fillId="39" borderId="25" xfId="0" applyNumberFormat="1" applyFont="1" applyFill="1" applyBorder="1" applyAlignment="1">
      <alignment/>
    </xf>
    <xf numFmtId="9" fontId="0" fillId="40" borderId="24" xfId="0" applyNumberFormat="1" applyFont="1" applyFill="1" applyBorder="1" applyAlignment="1">
      <alignment/>
    </xf>
    <xf numFmtId="9" fontId="0" fillId="40" borderId="25" xfId="0" applyNumberFormat="1" applyFont="1" applyFill="1" applyBorder="1" applyAlignment="1">
      <alignment/>
    </xf>
    <xf numFmtId="0" fontId="1" fillId="40" borderId="52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31" xfId="0" applyFont="1" applyFill="1" applyBorder="1" applyAlignment="1">
      <alignment/>
    </xf>
    <xf numFmtId="3" fontId="0" fillId="36" borderId="39" xfId="0" applyNumberFormat="1" applyFont="1" applyFill="1" applyBorder="1" applyAlignment="1">
      <alignment/>
    </xf>
    <xf numFmtId="3" fontId="0" fillId="36" borderId="42" xfId="0" applyNumberFormat="1" applyFont="1" applyFill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2" fillId="41" borderId="56" xfId="0" applyFont="1" applyFill="1" applyBorder="1" applyAlignment="1">
      <alignment/>
    </xf>
    <xf numFmtId="0" fontId="0" fillId="41" borderId="57" xfId="0" applyFill="1" applyBorder="1" applyAlignment="1">
      <alignment/>
    </xf>
    <xf numFmtId="0" fontId="0" fillId="41" borderId="58" xfId="0" applyFill="1" applyBorder="1" applyAlignment="1">
      <alignment/>
    </xf>
    <xf numFmtId="0" fontId="2" fillId="41" borderId="57" xfId="0" applyFont="1" applyFill="1" applyBorder="1" applyAlignment="1">
      <alignment/>
    </xf>
    <xf numFmtId="0" fontId="2" fillId="41" borderId="58" xfId="0" applyFont="1" applyFill="1" applyBorder="1" applyAlignment="1">
      <alignment/>
    </xf>
    <xf numFmtId="0" fontId="2" fillId="41" borderId="59" xfId="0" applyFont="1" applyFill="1" applyBorder="1" applyAlignment="1">
      <alignment/>
    </xf>
    <xf numFmtId="0" fontId="3" fillId="41" borderId="35" xfId="0" applyFont="1" applyFill="1" applyBorder="1" applyAlignment="1">
      <alignment/>
    </xf>
    <xf numFmtId="0" fontId="3" fillId="41" borderId="60" xfId="0" applyFont="1" applyFill="1" applyBorder="1" applyAlignment="1">
      <alignment/>
    </xf>
    <xf numFmtId="0" fontId="1" fillId="41" borderId="52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1" fillId="41" borderId="31" xfId="0" applyFont="1" applyFill="1" applyBorder="1" applyAlignment="1">
      <alignment/>
    </xf>
    <xf numFmtId="3" fontId="0" fillId="0" borderId="55" xfId="0" applyNumberFormat="1" applyFont="1" applyBorder="1" applyAlignment="1">
      <alignment/>
    </xf>
    <xf numFmtId="3" fontId="0" fillId="36" borderId="54" xfId="0" applyNumberFormat="1" applyFont="1" applyFill="1" applyBorder="1" applyAlignment="1">
      <alignment/>
    </xf>
    <xf numFmtId="0" fontId="1" fillId="42" borderId="52" xfId="0" applyFont="1" applyFill="1" applyBorder="1" applyAlignment="1">
      <alignment horizontal="center"/>
    </xf>
    <xf numFmtId="0" fontId="1" fillId="42" borderId="31" xfId="0" applyFont="1" applyFill="1" applyBorder="1" applyAlignment="1">
      <alignment horizontal="center"/>
    </xf>
    <xf numFmtId="0" fontId="1" fillId="43" borderId="52" xfId="0" applyFont="1" applyFill="1" applyBorder="1" applyAlignment="1">
      <alignment horizontal="center"/>
    </xf>
    <xf numFmtId="0" fontId="1" fillId="43" borderId="31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44" borderId="52" xfId="0" applyFont="1" applyFill="1" applyBorder="1" applyAlignment="1">
      <alignment horizontal="center"/>
    </xf>
    <xf numFmtId="0" fontId="1" fillId="44" borderId="31" xfId="0" applyFont="1" applyFill="1" applyBorder="1" applyAlignment="1">
      <alignment horizontal="center"/>
    </xf>
    <xf numFmtId="0" fontId="1" fillId="45" borderId="52" xfId="0" applyFont="1" applyFill="1" applyBorder="1" applyAlignment="1">
      <alignment horizontal="center"/>
    </xf>
    <xf numFmtId="0" fontId="1" fillId="45" borderId="31" xfId="0" applyFont="1" applyFill="1" applyBorder="1" applyAlignment="1">
      <alignment horizontal="center"/>
    </xf>
    <xf numFmtId="0" fontId="1" fillId="46" borderId="52" xfId="0" applyFont="1" applyFill="1" applyBorder="1" applyAlignment="1">
      <alignment horizontal="center"/>
    </xf>
    <xf numFmtId="0" fontId="1" fillId="46" borderId="31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Heizenergie</a:t>
            </a:r>
          </a:p>
        </c:rich>
      </c:tx>
      <c:layout>
        <c:manualLayout>
          <c:xMode val="factor"/>
          <c:yMode val="factor"/>
          <c:x val="0.007"/>
          <c:y val="0.0242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5"/>
          <c:y val="0.1265"/>
          <c:w val="0.9385"/>
          <c:h val="0.682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Heizenergie!$C$18</c:f>
              <c:strCache>
                <c:ptCount val="1"/>
                <c:pt idx="0">
                  <c:v>1995/98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Heizenergie!$A$19:$A$30</c:f>
              <c:strCache/>
            </c:strRef>
          </c:cat>
          <c:val>
            <c:numRef>
              <c:f>Heizenergie!$C$19:$C$30</c:f>
              <c:numCache/>
            </c:numRef>
          </c:val>
          <c:smooth val="0"/>
        </c:ser>
        <c:ser>
          <c:idx val="1"/>
          <c:order val="1"/>
          <c:tx>
            <c:strRef>
              <c:f>Heizenergie!$I$18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Heizenergie!$A$19:$A$30</c:f>
              <c:strCache/>
            </c:strRef>
          </c:cat>
          <c:val>
            <c:numRef>
              <c:f>Heizenergie!$I$19:$I$30</c:f>
              <c:numCache/>
            </c:numRef>
          </c:val>
          <c:smooth val="0"/>
        </c:ser>
        <c:marker val="1"/>
        <c:axId val="1499939"/>
        <c:axId val="43498232"/>
      </c:lineChart>
      <c:catAx>
        <c:axId val="1499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8232"/>
        <c:crosses val="autoZero"/>
        <c:auto val="1"/>
        <c:lblOffset val="100"/>
        <c:tickLblSkip val="1"/>
        <c:noMultiLvlLbl val="0"/>
      </c:catAx>
      <c:valAx>
        <c:axId val="43498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47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9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75"/>
          <c:y val="0.893"/>
          <c:w val="0.474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75"/>
          <c:y val="0.13525"/>
          <c:w val="0.9145"/>
          <c:h val="0.699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Energie'!$E$13</c:f>
              <c:strCache>
                <c:ptCount val="1"/>
                <c:pt idx="0">
                  <c:v>1995/97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Energie'!$A$14:$A$25</c:f>
              <c:strCache/>
            </c:strRef>
          </c:cat>
          <c:val>
            <c:numRef>
              <c:f>'elektr. Energie'!$E$14:$E$25</c:f>
              <c:numCache/>
            </c:numRef>
          </c:val>
          <c:smooth val="0"/>
        </c:ser>
        <c:ser>
          <c:idx val="1"/>
          <c:order val="1"/>
          <c:tx>
            <c:strRef>
              <c:f>'elektr. Energie'!$G$13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Energie'!$A$14:$A$25</c:f>
              <c:strCache/>
            </c:strRef>
          </c:cat>
          <c:val>
            <c:numRef>
              <c:f>'elektr. Energie'!$G$14:$G$25</c:f>
              <c:numCache/>
            </c:numRef>
          </c:val>
          <c:smooth val="0"/>
        </c:ser>
        <c:marker val="1"/>
        <c:axId val="53489177"/>
        <c:axId val="7682262"/>
      </c:lineChart>
      <c:catAx>
        <c:axId val="5348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2262"/>
        <c:crosses val="autoZero"/>
        <c:auto val="1"/>
        <c:lblOffset val="100"/>
        <c:tickLblSkip val="1"/>
        <c:noMultiLvlLbl val="0"/>
      </c:catAx>
      <c:valAx>
        <c:axId val="7682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8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31"/>
          <c:w val="0.544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"/>
          <c:y val="0.08125"/>
          <c:w val="0.934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Trinkwasser!$C$13</c:f>
              <c:strCache>
                <c:ptCount val="1"/>
                <c:pt idx="0">
                  <c:v>1995/97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Trinkwasser!$A$14:$A$25</c:f>
              <c:strCache/>
            </c:strRef>
          </c:cat>
          <c:val>
            <c:numRef>
              <c:f>Trinkwasser!$C$14:$C$25</c:f>
              <c:numCache/>
            </c:numRef>
          </c:val>
          <c:smooth val="0"/>
        </c:ser>
        <c:ser>
          <c:idx val="1"/>
          <c:order val="1"/>
          <c:tx>
            <c:strRef>
              <c:f>Trinkwasser!$E$13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Trinkwasser!$A$14:$A$25</c:f>
              <c:strCache/>
            </c:strRef>
          </c:cat>
          <c:val>
            <c:numRef>
              <c:f>Trinkwasser!$E$14:$E$25</c:f>
              <c:numCache/>
            </c:numRef>
          </c:val>
          <c:smooth val="0"/>
        </c:ser>
        <c:marker val="1"/>
        <c:axId val="21459007"/>
        <c:axId val="18331428"/>
      </c:lineChart>
      <c:catAx>
        <c:axId val="2145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1428"/>
        <c:crosses val="autoZero"/>
        <c:auto val="1"/>
        <c:lblOffset val="100"/>
        <c:tickLblSkip val="1"/>
        <c:noMultiLvlLbl val="0"/>
      </c:catAx>
      <c:valAx>
        <c:axId val="18331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25"/>
          <c:y val="0.9355"/>
          <c:w val="0.556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66675</xdr:rowOff>
    </xdr:from>
    <xdr:to>
      <xdr:col>9</xdr:col>
      <xdr:colOff>400050</xdr:colOff>
      <xdr:row>46</xdr:row>
      <xdr:rowOff>114300</xdr:rowOff>
    </xdr:to>
    <xdr:graphicFrame>
      <xdr:nvGraphicFramePr>
        <xdr:cNvPr id="1" name="Diagramm 4"/>
        <xdr:cNvGraphicFramePr/>
      </xdr:nvGraphicFramePr>
      <xdr:xfrm>
        <a:off x="0" y="5505450"/>
        <a:ext cx="55245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133350</xdr:rowOff>
    </xdr:from>
    <xdr:to>
      <xdr:col>8</xdr:col>
      <xdr:colOff>171450</xdr:colOff>
      <xdr:row>49</xdr:row>
      <xdr:rowOff>104775</xdr:rowOff>
    </xdr:to>
    <xdr:graphicFrame>
      <xdr:nvGraphicFramePr>
        <xdr:cNvPr id="1" name="Diagramm 2"/>
        <xdr:cNvGraphicFramePr/>
      </xdr:nvGraphicFramePr>
      <xdr:xfrm>
        <a:off x="0" y="4905375"/>
        <a:ext cx="5143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123825</xdr:rowOff>
    </xdr:from>
    <xdr:to>
      <xdr:col>6</xdr:col>
      <xdr:colOff>428625</xdr:colOff>
      <xdr:row>50</xdr:row>
      <xdr:rowOff>47625</xdr:rowOff>
    </xdr:to>
    <xdr:graphicFrame>
      <xdr:nvGraphicFramePr>
        <xdr:cNvPr id="1" name="Diagramm 3"/>
        <xdr:cNvGraphicFramePr/>
      </xdr:nvGraphicFramePr>
      <xdr:xfrm>
        <a:off x="0" y="5067300"/>
        <a:ext cx="52768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I27" sqref="I27:I28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6384" width="11.57421875" style="2" customWidth="1"/>
  </cols>
  <sheetData>
    <row r="1" ht="15">
      <c r="A1" s="2" t="s">
        <v>37</v>
      </c>
    </row>
    <row r="3" spans="1:5" s="1" customFormat="1" ht="20.25">
      <c r="A3" s="1" t="s">
        <v>0</v>
      </c>
      <c r="E3" s="1" t="str">
        <f>+'[2]Heizenergie'!$E$2</f>
        <v>2019/20</v>
      </c>
    </row>
    <row r="4" spans="1:8" s="1" customFormat="1" ht="20.25">
      <c r="A4" s="104" t="s">
        <v>53</v>
      </c>
      <c r="B4" s="105"/>
      <c r="C4" s="105"/>
      <c r="D4" s="105"/>
      <c r="E4" s="105"/>
      <c r="F4" s="105"/>
      <c r="G4" s="107"/>
      <c r="H4" s="108"/>
    </row>
    <row r="5" spans="1:8" ht="20.25">
      <c r="A5" s="109" t="s">
        <v>52</v>
      </c>
      <c r="B5" s="110"/>
      <c r="C5" s="110"/>
      <c r="D5" s="110"/>
      <c r="E5" s="110"/>
      <c r="F5" s="110"/>
      <c r="G5" s="110"/>
      <c r="H5" s="111"/>
    </row>
    <row r="6" s="3" customFormat="1" ht="12.75">
      <c r="A6" s="5" t="s">
        <v>22</v>
      </c>
    </row>
    <row r="7" s="3" customFormat="1" ht="15.75" customHeight="1" thickBot="1"/>
    <row r="8" spans="1:10" s="3" customFormat="1" ht="15.75" customHeight="1">
      <c r="A8" s="30">
        <v>1</v>
      </c>
      <c r="B8" s="31">
        <v>2</v>
      </c>
      <c r="C8" s="43"/>
      <c r="D8" s="32">
        <v>3</v>
      </c>
      <c r="E8" s="33">
        <v>4</v>
      </c>
      <c r="F8" s="32">
        <v>5</v>
      </c>
      <c r="G8" s="33">
        <v>6</v>
      </c>
      <c r="H8" s="31">
        <v>7</v>
      </c>
      <c r="I8" s="31">
        <v>8</v>
      </c>
      <c r="J8" s="56">
        <v>9</v>
      </c>
    </row>
    <row r="9" spans="1:10" s="3" customFormat="1" ht="12.75">
      <c r="A9" s="22" t="s">
        <v>1</v>
      </c>
      <c r="B9" s="23" t="s">
        <v>2</v>
      </c>
      <c r="C9" s="23" t="s">
        <v>2</v>
      </c>
      <c r="D9" s="25" t="s">
        <v>2</v>
      </c>
      <c r="E9" s="34" t="s">
        <v>2</v>
      </c>
      <c r="F9" s="35" t="s">
        <v>20</v>
      </c>
      <c r="G9" s="34"/>
      <c r="H9" s="36" t="s">
        <v>11</v>
      </c>
      <c r="I9" s="36" t="s">
        <v>11</v>
      </c>
      <c r="J9" s="55" t="s">
        <v>17</v>
      </c>
    </row>
    <row r="10" spans="1:10" s="3" customFormat="1" ht="12.75">
      <c r="A10" s="22"/>
      <c r="B10" s="23" t="s">
        <v>3</v>
      </c>
      <c r="C10" s="23" t="s">
        <v>3</v>
      </c>
      <c r="D10" s="25"/>
      <c r="E10" s="34" t="s">
        <v>10</v>
      </c>
      <c r="F10" s="23" t="s">
        <v>3</v>
      </c>
      <c r="G10" s="34"/>
      <c r="H10" s="36" t="s">
        <v>2</v>
      </c>
      <c r="I10" s="36" t="s">
        <v>2</v>
      </c>
      <c r="J10" s="55" t="s">
        <v>18</v>
      </c>
    </row>
    <row r="11" spans="1:10" s="3" customFormat="1" ht="12.75">
      <c r="A11" s="22"/>
      <c r="B11" s="23"/>
      <c r="C11" s="23" t="s">
        <v>10</v>
      </c>
      <c r="D11" s="25"/>
      <c r="E11" s="34"/>
      <c r="F11" s="23"/>
      <c r="G11" s="34"/>
      <c r="H11" s="36"/>
      <c r="I11" s="36" t="s">
        <v>10</v>
      </c>
      <c r="J11" s="55" t="s">
        <v>19</v>
      </c>
    </row>
    <row r="12" spans="1:10" s="3" customFormat="1" ht="12.75">
      <c r="A12" s="22"/>
      <c r="B12" s="23" t="s">
        <v>4</v>
      </c>
      <c r="C12" s="23" t="s">
        <v>4</v>
      </c>
      <c r="D12" s="25" t="s">
        <v>4</v>
      </c>
      <c r="E12" s="34" t="s">
        <v>4</v>
      </c>
      <c r="F12" s="23"/>
      <c r="G12" s="34"/>
      <c r="H12" s="36" t="s">
        <v>4</v>
      </c>
      <c r="I12" s="36" t="s">
        <v>4</v>
      </c>
      <c r="J12" s="55" t="s">
        <v>4</v>
      </c>
    </row>
    <row r="13" spans="1:10" s="3" customFormat="1" ht="12.75">
      <c r="A13" s="22"/>
      <c r="B13" s="23"/>
      <c r="C13" s="23"/>
      <c r="D13" s="25"/>
      <c r="E13" s="34"/>
      <c r="F13" s="23"/>
      <c r="G13" s="34"/>
      <c r="H13" s="36" t="s">
        <v>16</v>
      </c>
      <c r="I13" s="36"/>
      <c r="J13" s="55"/>
    </row>
    <row r="14" spans="1:10" s="3" customFormat="1" ht="12.75">
      <c r="A14" s="22"/>
      <c r="B14" s="23"/>
      <c r="C14" s="23"/>
      <c r="D14" s="25"/>
      <c r="E14" s="34"/>
      <c r="F14" s="23"/>
      <c r="G14" s="34"/>
      <c r="H14" s="36"/>
      <c r="I14" s="36"/>
      <c r="J14" s="76"/>
    </row>
    <row r="15" spans="1:10" s="3" customFormat="1" ht="12.75">
      <c r="A15" s="22"/>
      <c r="B15" s="117" t="s">
        <v>39</v>
      </c>
      <c r="C15" s="118"/>
      <c r="D15" s="123" t="s">
        <v>51</v>
      </c>
      <c r="E15" s="124"/>
      <c r="F15" s="23"/>
      <c r="G15" s="34"/>
      <c r="H15" s="80"/>
      <c r="I15" s="36"/>
      <c r="J15" s="76"/>
    </row>
    <row r="16" spans="1:10" s="3" customFormat="1" ht="12.75">
      <c r="A16" s="22"/>
      <c r="B16" s="119" t="s">
        <v>40</v>
      </c>
      <c r="C16" s="120"/>
      <c r="D16" s="25"/>
      <c r="E16" s="34"/>
      <c r="F16" s="23"/>
      <c r="G16" s="34"/>
      <c r="H16" s="80"/>
      <c r="I16" s="36"/>
      <c r="J16" s="76"/>
    </row>
    <row r="17" spans="1:10" s="3" customFormat="1" ht="12.75">
      <c r="A17" s="22"/>
      <c r="B17" s="121" t="s">
        <v>41</v>
      </c>
      <c r="C17" s="122"/>
      <c r="D17" s="25"/>
      <c r="E17" s="34"/>
      <c r="F17" s="23"/>
      <c r="G17" s="34"/>
      <c r="H17" s="80"/>
      <c r="I17" s="36"/>
      <c r="J17" s="76"/>
    </row>
    <row r="18" spans="1:10" s="3" customFormat="1" ht="13.5" thickBot="1">
      <c r="A18" s="26"/>
      <c r="B18" s="27" t="s">
        <v>9</v>
      </c>
      <c r="C18" s="27" t="s">
        <v>15</v>
      </c>
      <c r="D18" s="29" t="str">
        <f>+E3</f>
        <v>2019/20</v>
      </c>
      <c r="E18" s="37" t="str">
        <f>+D18</f>
        <v>2019/20</v>
      </c>
      <c r="F18" s="27" t="s">
        <v>35</v>
      </c>
      <c r="G18" s="71" t="s">
        <v>38</v>
      </c>
      <c r="H18" s="29" t="str">
        <f>+D18</f>
        <v>2019/20</v>
      </c>
      <c r="I18" s="36" t="str">
        <f>+H18</f>
        <v>2019/20</v>
      </c>
      <c r="J18" s="77" t="str">
        <f>+I18</f>
        <v>2019/20</v>
      </c>
    </row>
    <row r="19" spans="1:10" s="3" customFormat="1" ht="12.75">
      <c r="A19" s="68" t="s">
        <v>23</v>
      </c>
      <c r="B19" s="9">
        <v>10273.536</v>
      </c>
      <c r="C19" s="12">
        <f>+B19</f>
        <v>10273.536</v>
      </c>
      <c r="D19" s="38">
        <v>1</v>
      </c>
      <c r="E19" s="6">
        <f>+D19</f>
        <v>1</v>
      </c>
      <c r="F19" s="72">
        <v>26</v>
      </c>
      <c r="G19" s="87">
        <f>+IF(D19=0,"",F19)</f>
        <v>26</v>
      </c>
      <c r="H19" s="9">
        <f aca="true" t="shared" si="0" ref="H19:H28">+D19/G19*F19</f>
        <v>1</v>
      </c>
      <c r="I19" s="102">
        <f>+H19</f>
        <v>1</v>
      </c>
      <c r="J19" s="100">
        <f aca="true" t="shared" si="1" ref="J19:J28">+H19-B19</f>
        <v>-10272.536</v>
      </c>
    </row>
    <row r="20" spans="1:10" s="3" customFormat="1" ht="12.75">
      <c r="A20" s="69" t="s">
        <v>24</v>
      </c>
      <c r="B20" s="10">
        <v>58878.350999999995</v>
      </c>
      <c r="C20" s="13">
        <f>+C19+B20</f>
        <v>69151.88699999999</v>
      </c>
      <c r="D20" s="39">
        <v>30430</v>
      </c>
      <c r="E20" s="7">
        <f aca="true" t="shared" si="2" ref="E20:E30">+E19+D20</f>
        <v>30431</v>
      </c>
      <c r="F20" s="73">
        <v>149</v>
      </c>
      <c r="G20" s="88">
        <f>+IF(D20=0,"",'[1]Tabelle1'!$B$4)</f>
        <v>145</v>
      </c>
      <c r="H20" s="10">
        <f t="shared" si="0"/>
        <v>31269.44827586207</v>
      </c>
      <c r="I20" s="103">
        <f aca="true" t="shared" si="3" ref="I20:I28">+H20+I19</f>
        <v>31270.44827586207</v>
      </c>
      <c r="J20" s="101">
        <f t="shared" si="1"/>
        <v>-27608.902724137926</v>
      </c>
    </row>
    <row r="21" spans="1:10" s="3" customFormat="1" ht="12.75">
      <c r="A21" s="69" t="s">
        <v>25</v>
      </c>
      <c r="B21" s="10">
        <v>124474.014</v>
      </c>
      <c r="C21" s="13">
        <f aca="true" t="shared" si="4" ref="C21:C29">+C20+B21</f>
        <v>193625.90099999998</v>
      </c>
      <c r="D21" s="39">
        <v>73990</v>
      </c>
      <c r="E21" s="7">
        <f t="shared" si="2"/>
        <v>104421</v>
      </c>
      <c r="F21" s="73">
        <v>315</v>
      </c>
      <c r="G21" s="88">
        <f>+IF(D21=0,"",'[1]Tabelle1'!$B$5)</f>
        <v>264</v>
      </c>
      <c r="H21" s="10">
        <f t="shared" si="0"/>
        <v>88283.52272727272</v>
      </c>
      <c r="I21" s="103">
        <f t="shared" si="3"/>
        <v>119553.9710031348</v>
      </c>
      <c r="J21" s="101">
        <f t="shared" si="1"/>
        <v>-36190.491272727275</v>
      </c>
    </row>
    <row r="22" spans="1:10" s="3" customFormat="1" ht="12.75">
      <c r="A22" s="69" t="s">
        <v>26</v>
      </c>
      <c r="B22" s="10">
        <v>183746.47199999998</v>
      </c>
      <c r="C22" s="13">
        <f t="shared" si="4"/>
        <v>377372.37299999996</v>
      </c>
      <c r="D22" s="39">
        <v>193750</v>
      </c>
      <c r="E22" s="7">
        <f t="shared" si="2"/>
        <v>298171</v>
      </c>
      <c r="F22" s="73">
        <v>465</v>
      </c>
      <c r="G22" s="88">
        <f>+IF(D22=0,"",'[1]Tabelle1'!$B$6)</f>
        <v>412</v>
      </c>
      <c r="H22" s="10">
        <f t="shared" si="0"/>
        <v>218674.1504854369</v>
      </c>
      <c r="I22" s="103">
        <f t="shared" si="3"/>
        <v>338228.1214885717</v>
      </c>
      <c r="J22" s="101">
        <f t="shared" si="1"/>
        <v>34927.67848543692</v>
      </c>
    </row>
    <row r="23" spans="1:10" s="3" customFormat="1" ht="12.75">
      <c r="A23" s="69" t="s">
        <v>27</v>
      </c>
      <c r="B23" s="10">
        <v>221286.44999999998</v>
      </c>
      <c r="C23" s="13">
        <f t="shared" si="4"/>
        <v>598658.823</v>
      </c>
      <c r="D23" s="39">
        <v>181860</v>
      </c>
      <c r="E23" s="7">
        <f t="shared" si="2"/>
        <v>480031</v>
      </c>
      <c r="F23" s="73">
        <v>560</v>
      </c>
      <c r="G23" s="88">
        <f>+IF(D23=0,"",'[1]Tabelle1'!$B$7)</f>
        <v>448</v>
      </c>
      <c r="H23" s="10">
        <f t="shared" si="0"/>
        <v>227325</v>
      </c>
      <c r="I23" s="103">
        <f t="shared" si="3"/>
        <v>565553.1214885716</v>
      </c>
      <c r="J23" s="101">
        <f t="shared" si="1"/>
        <v>6038.5500000000175</v>
      </c>
    </row>
    <row r="24" spans="1:16" s="3" customFormat="1" ht="12.75">
      <c r="A24" s="69" t="s">
        <v>28</v>
      </c>
      <c r="B24" s="10">
        <v>213778.866</v>
      </c>
      <c r="C24" s="13">
        <f t="shared" si="4"/>
        <v>812437.689</v>
      </c>
      <c r="D24" s="39">
        <v>179220</v>
      </c>
      <c r="E24" s="7">
        <f t="shared" si="2"/>
        <v>659251</v>
      </c>
      <c r="F24" s="73">
        <v>541</v>
      </c>
      <c r="G24" s="88">
        <f>+IF(D24=0,"",'[1]Tabelle1'!$B$8)</f>
        <v>450</v>
      </c>
      <c r="H24" s="10">
        <f t="shared" si="0"/>
        <v>215462.26666666666</v>
      </c>
      <c r="I24" s="103">
        <f t="shared" si="3"/>
        <v>781015.3881552382</v>
      </c>
      <c r="J24" s="101">
        <f t="shared" si="1"/>
        <v>1683.4006666666537</v>
      </c>
      <c r="P24" s="58"/>
    </row>
    <row r="25" spans="1:17" s="3" customFormat="1" ht="12.75">
      <c r="A25" s="69" t="s">
        <v>29</v>
      </c>
      <c r="B25" s="10">
        <v>169916.712</v>
      </c>
      <c r="C25" s="13">
        <f t="shared" si="4"/>
        <v>982354.4010000001</v>
      </c>
      <c r="D25" s="39">
        <v>198340</v>
      </c>
      <c r="E25" s="7">
        <f t="shared" si="2"/>
        <v>857591</v>
      </c>
      <c r="F25" s="73">
        <v>430</v>
      </c>
      <c r="G25" s="88">
        <f>+IF(D25=0,"",'[1]Tabelle1'!$B$9)</f>
        <v>406</v>
      </c>
      <c r="H25" s="10">
        <f t="shared" si="0"/>
        <v>210064.53201970443</v>
      </c>
      <c r="I25" s="103">
        <f t="shared" si="3"/>
        <v>991079.9201749427</v>
      </c>
      <c r="J25" s="101">
        <f t="shared" si="1"/>
        <v>40147.820019704435</v>
      </c>
      <c r="P25" s="58"/>
      <c r="Q25" s="4"/>
    </row>
    <row r="26" spans="1:17" s="3" customFormat="1" ht="12.75">
      <c r="A26" s="69" t="s">
        <v>30</v>
      </c>
      <c r="B26" s="10">
        <v>167940.003</v>
      </c>
      <c r="C26" s="13">
        <f t="shared" si="4"/>
        <v>1150294.404</v>
      </c>
      <c r="D26" s="39">
        <v>125220</v>
      </c>
      <c r="E26" s="7">
        <f t="shared" si="2"/>
        <v>982811</v>
      </c>
      <c r="F26" s="73">
        <v>425</v>
      </c>
      <c r="G26" s="88">
        <f>+IF(D26=0,"",'[1]Tabelle1'!$B$10)</f>
        <v>426</v>
      </c>
      <c r="H26" s="10">
        <f t="shared" si="0"/>
        <v>124926.05633802817</v>
      </c>
      <c r="I26" s="103">
        <f t="shared" si="3"/>
        <v>1116005.9765129709</v>
      </c>
      <c r="J26" s="101">
        <f t="shared" si="1"/>
        <v>-43013.94666197183</v>
      </c>
      <c r="P26" s="58"/>
      <c r="Q26" s="4"/>
    </row>
    <row r="27" spans="1:17" s="3" customFormat="1" ht="12.75">
      <c r="A27" s="69" t="s">
        <v>31</v>
      </c>
      <c r="B27" s="10">
        <v>137118.366</v>
      </c>
      <c r="C27" s="13">
        <f t="shared" si="4"/>
        <v>1287412.77</v>
      </c>
      <c r="D27" s="39">
        <v>118750</v>
      </c>
      <c r="E27" s="7">
        <f t="shared" si="2"/>
        <v>1101561</v>
      </c>
      <c r="F27" s="73">
        <v>347</v>
      </c>
      <c r="G27" s="88">
        <f>+IF(D27=0,"",'[1]Tabelle1'!$B$11)</f>
        <v>311</v>
      </c>
      <c r="H27" s="10">
        <f t="shared" si="0"/>
        <v>132495.9807073955</v>
      </c>
      <c r="I27" s="103">
        <f t="shared" si="3"/>
        <v>1248501.9572203665</v>
      </c>
      <c r="J27" s="101">
        <f t="shared" si="1"/>
        <v>-4622.385292604507</v>
      </c>
      <c r="P27" s="58"/>
      <c r="Q27" s="4"/>
    </row>
    <row r="28" spans="1:17" s="3" customFormat="1" ht="12.75">
      <c r="A28" s="69" t="s">
        <v>32</v>
      </c>
      <c r="B28" s="10">
        <v>74288.655</v>
      </c>
      <c r="C28" s="13">
        <f t="shared" si="4"/>
        <v>1361701.425</v>
      </c>
      <c r="D28" s="39">
        <v>74910</v>
      </c>
      <c r="E28" s="7">
        <f t="shared" si="2"/>
        <v>1176471</v>
      </c>
      <c r="F28" s="73">
        <v>188</v>
      </c>
      <c r="G28" s="88">
        <f>+IF(D28=0,"",'[1]Tabelle1'!$B$12)</f>
        <v>261</v>
      </c>
      <c r="H28" s="10">
        <f t="shared" si="0"/>
        <v>53958.16091954023</v>
      </c>
      <c r="I28" s="103">
        <f t="shared" si="3"/>
        <v>1302460.1181399068</v>
      </c>
      <c r="J28" s="101">
        <f t="shared" si="1"/>
        <v>-20330.49408045977</v>
      </c>
      <c r="P28" s="58"/>
      <c r="Q28" s="4"/>
    </row>
    <row r="29" spans="1:17" s="3" customFormat="1" ht="12.75">
      <c r="A29" s="69" t="s">
        <v>33</v>
      </c>
      <c r="B29" s="10">
        <v>29636.229</v>
      </c>
      <c r="C29" s="13">
        <f t="shared" si="4"/>
        <v>1391337.654</v>
      </c>
      <c r="D29" s="39"/>
      <c r="E29" s="7">
        <f t="shared" si="2"/>
        <v>1176471</v>
      </c>
      <c r="F29" s="73">
        <v>75</v>
      </c>
      <c r="G29" s="88">
        <f>+IF(D29=0,"",'[1]Tabelle1'!$B$13)</f>
      </c>
      <c r="H29" s="10"/>
      <c r="I29" s="103"/>
      <c r="J29" s="101"/>
      <c r="P29" s="58"/>
      <c r="Q29" s="4"/>
    </row>
    <row r="30" spans="1:17" s="3" customFormat="1" ht="13.5" thickBot="1">
      <c r="A30" s="70" t="s">
        <v>34</v>
      </c>
      <c r="B30" s="11">
        <v>7112.448</v>
      </c>
      <c r="C30" s="16">
        <f>+C29+B30</f>
        <v>1398450.1020000002</v>
      </c>
      <c r="D30" s="40"/>
      <c r="E30" s="8">
        <f t="shared" si="2"/>
        <v>1176471</v>
      </c>
      <c r="F30" s="74">
        <v>18</v>
      </c>
      <c r="G30" s="90">
        <f>+IF(D30=0,"",F30)</f>
      </c>
      <c r="H30" s="11"/>
      <c r="I30" s="115"/>
      <c r="J30" s="116"/>
      <c r="P30" s="58"/>
      <c r="Q30" s="4"/>
    </row>
    <row r="31" spans="1:17" s="3" customFormat="1" ht="13.5" thickBot="1">
      <c r="A31" s="89"/>
      <c r="B31" s="4"/>
      <c r="C31" s="4"/>
      <c r="D31" s="4"/>
      <c r="E31" s="4"/>
      <c r="F31" s="4"/>
      <c r="G31" s="4"/>
      <c r="H31" s="4"/>
      <c r="I31" s="57" t="s">
        <v>21</v>
      </c>
      <c r="J31" s="67">
        <f>+SUM(J19:J30)</f>
        <v>-59241.30686009329</v>
      </c>
      <c r="P31" s="58"/>
      <c r="Q31" s="4"/>
    </row>
    <row r="32" spans="1:17" s="3" customFormat="1" ht="13.5" thickTop="1">
      <c r="A32" s="89"/>
      <c r="B32" s="84"/>
      <c r="C32" s="83"/>
      <c r="D32" s="4"/>
      <c r="E32" s="4"/>
      <c r="F32" s="4"/>
      <c r="G32" s="4"/>
      <c r="H32" s="4"/>
      <c r="I32" s="4"/>
      <c r="P32" s="58"/>
      <c r="Q32" s="4"/>
    </row>
    <row r="33" spans="2:17" s="3" customFormat="1" ht="12.75">
      <c r="B33" s="4"/>
      <c r="C33" s="4"/>
      <c r="D33" s="4"/>
      <c r="E33" s="4"/>
      <c r="F33" s="4"/>
      <c r="G33" s="4"/>
      <c r="H33" s="4"/>
      <c r="I33" s="4"/>
      <c r="J33" s="4"/>
      <c r="P33" s="58"/>
      <c r="Q33" s="4"/>
    </row>
    <row r="34" spans="16:17" s="3" customFormat="1" ht="12.75">
      <c r="P34" s="58"/>
      <c r="Q34" s="4"/>
    </row>
    <row r="35" spans="16:17" ht="15">
      <c r="P35" s="58"/>
      <c r="Q35" s="4"/>
    </row>
    <row r="36" spans="16:17" ht="15">
      <c r="P36" s="58"/>
      <c r="Q36" s="4"/>
    </row>
    <row r="37" spans="16:17" ht="15">
      <c r="P37" s="59"/>
      <c r="Q37" s="59"/>
    </row>
  </sheetData>
  <sheetProtection/>
  <mergeCells count="4">
    <mergeCell ref="B15:C15"/>
    <mergeCell ref="B16:C16"/>
    <mergeCell ref="B17:C17"/>
    <mergeCell ref="D15:E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G22" sqref="G22:G23"/>
    </sheetView>
  </sheetViews>
  <sheetFormatPr defaultColWidth="11.421875" defaultRowHeight="12.75"/>
  <cols>
    <col min="2" max="2" width="12.8515625" style="0" customWidth="1"/>
    <col min="3" max="4" width="0" style="0" hidden="1" customWidth="1"/>
    <col min="5" max="5" width="11.8515625" style="0" customWidth="1"/>
    <col min="8" max="8" width="15.57421875" style="0" bestFit="1" customWidth="1"/>
    <col min="12" max="12" width="13.421875" style="0" customWidth="1"/>
  </cols>
  <sheetData>
    <row r="1" spans="1:12" ht="15">
      <c r="A1" s="2" t="str">
        <f>+Heizenergie!A1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6" ht="20.25">
      <c r="A3" s="1" t="s">
        <v>0</v>
      </c>
      <c r="F3" s="1" t="str">
        <f>+Heizenergie!E3</f>
        <v>2019/20</v>
      </c>
    </row>
    <row r="4" spans="1:8" ht="20.25">
      <c r="A4" s="104" t="s">
        <v>53</v>
      </c>
      <c r="B4" s="105"/>
      <c r="C4" s="105"/>
      <c r="D4" s="105"/>
      <c r="E4" s="105"/>
      <c r="F4" s="105"/>
      <c r="G4" s="107"/>
      <c r="H4" s="108"/>
    </row>
    <row r="5" spans="1:8" ht="20.25">
      <c r="A5" s="109" t="s">
        <v>52</v>
      </c>
      <c r="B5" s="110"/>
      <c r="C5" s="110"/>
      <c r="D5" s="110"/>
      <c r="E5" s="110"/>
      <c r="F5" s="110"/>
      <c r="G5" s="110"/>
      <c r="H5" s="111"/>
    </row>
    <row r="6" spans="1:8" ht="15.75">
      <c r="A6" s="14" t="s">
        <v>8</v>
      </c>
      <c r="B6" s="2"/>
      <c r="C6" s="2"/>
      <c r="D6" s="2"/>
      <c r="E6" s="2"/>
      <c r="F6" s="82" t="s">
        <v>36</v>
      </c>
      <c r="G6" s="2"/>
      <c r="H6" s="2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12.75">
      <c r="A8" s="18" t="s">
        <v>1</v>
      </c>
      <c r="B8" s="19" t="s">
        <v>2</v>
      </c>
      <c r="C8" s="44"/>
      <c r="D8" s="44"/>
      <c r="E8" s="20" t="s">
        <v>2</v>
      </c>
      <c r="F8" s="21" t="s">
        <v>2</v>
      </c>
      <c r="G8" s="20" t="s">
        <v>2</v>
      </c>
      <c r="H8" s="75" t="s">
        <v>5</v>
      </c>
    </row>
    <row r="9" spans="1:8" ht="12.75">
      <c r="A9" s="22"/>
      <c r="B9" s="23" t="s">
        <v>3</v>
      </c>
      <c r="C9" s="45"/>
      <c r="D9" s="45"/>
      <c r="E9" s="24" t="s">
        <v>10</v>
      </c>
      <c r="F9" s="25"/>
      <c r="G9" s="24" t="s">
        <v>10</v>
      </c>
      <c r="H9" s="76" t="s">
        <v>6</v>
      </c>
    </row>
    <row r="10" spans="1:8" ht="12.75">
      <c r="A10" s="22"/>
      <c r="B10" s="23" t="s">
        <v>4</v>
      </c>
      <c r="C10" s="45"/>
      <c r="D10" s="45"/>
      <c r="E10" s="24" t="s">
        <v>4</v>
      </c>
      <c r="F10" s="25" t="s">
        <v>4</v>
      </c>
      <c r="G10" s="24" t="s">
        <v>4</v>
      </c>
      <c r="H10" s="76"/>
    </row>
    <row r="11" spans="1:8" ht="12.75">
      <c r="A11" s="22"/>
      <c r="B11" s="112" t="s">
        <v>42</v>
      </c>
      <c r="C11" s="113"/>
      <c r="D11" s="113"/>
      <c r="E11" s="114" t="s">
        <v>48</v>
      </c>
      <c r="F11" s="125" t="s">
        <v>50</v>
      </c>
      <c r="G11" s="126"/>
      <c r="H11" s="76"/>
    </row>
    <row r="12" spans="1:8" ht="12.75">
      <c r="A12" s="22"/>
      <c r="B12" s="97" t="s">
        <v>43</v>
      </c>
      <c r="C12" s="98"/>
      <c r="D12" s="98"/>
      <c r="E12" s="99" t="s">
        <v>49</v>
      </c>
      <c r="F12" s="127" t="s">
        <v>54</v>
      </c>
      <c r="G12" s="128"/>
      <c r="H12" s="76"/>
    </row>
    <row r="13" spans="1:8" ht="13.5" thickBot="1">
      <c r="A13" s="26"/>
      <c r="B13" s="27" t="s">
        <v>9</v>
      </c>
      <c r="C13" s="64"/>
      <c r="D13" s="64"/>
      <c r="E13" s="28" t="s">
        <v>9</v>
      </c>
      <c r="F13" s="29" t="str">
        <f>+F3</f>
        <v>2019/20</v>
      </c>
      <c r="G13" s="78" t="str">
        <f>+F13</f>
        <v>2019/20</v>
      </c>
      <c r="H13" s="77" t="str">
        <f>+G13</f>
        <v>2019/20</v>
      </c>
    </row>
    <row r="14" spans="1:8" ht="12.75">
      <c r="A14" s="68" t="s">
        <v>23</v>
      </c>
      <c r="B14" s="12">
        <v>818.675046</v>
      </c>
      <c r="C14" s="12">
        <v>4055</v>
      </c>
      <c r="D14" s="46">
        <v>801</v>
      </c>
      <c r="E14" s="47">
        <f>+B14</f>
        <v>818.675046</v>
      </c>
      <c r="F14" s="38">
        <v>1050</v>
      </c>
      <c r="G14" s="65">
        <f>+F14</f>
        <v>1050</v>
      </c>
      <c r="H14" s="53">
        <f aca="true" t="shared" si="0" ref="H14:H24">IF(F14=0,"",+F14-B14)</f>
        <v>231.32495400000005</v>
      </c>
    </row>
    <row r="15" spans="1:8" ht="12.75">
      <c r="A15" s="69" t="s">
        <v>24</v>
      </c>
      <c r="B15" s="13">
        <v>2041.277868</v>
      </c>
      <c r="C15" s="13">
        <v>6344</v>
      </c>
      <c r="D15" s="49">
        <v>801</v>
      </c>
      <c r="E15" s="50">
        <f aca="true" t="shared" si="1" ref="E15:E25">+E14+B15</f>
        <v>2859.952914</v>
      </c>
      <c r="F15" s="39">
        <v>2190</v>
      </c>
      <c r="G15" s="50">
        <f aca="true" t="shared" si="2" ref="G15:G23">+F15+G14</f>
        <v>3240</v>
      </c>
      <c r="H15" s="54">
        <f t="shared" si="0"/>
        <v>148.7221320000001</v>
      </c>
    </row>
    <row r="16" spans="1:8" ht="12.75">
      <c r="A16" s="69" t="s">
        <v>25</v>
      </c>
      <c r="B16" s="13">
        <v>2690.447508</v>
      </c>
      <c r="C16" s="13">
        <v>8044</v>
      </c>
      <c r="D16" s="49">
        <v>801</v>
      </c>
      <c r="E16" s="50">
        <f t="shared" si="1"/>
        <v>5550.400422000001</v>
      </c>
      <c r="F16" s="39">
        <v>1800</v>
      </c>
      <c r="G16" s="50">
        <f t="shared" si="2"/>
        <v>5040</v>
      </c>
      <c r="H16" s="54">
        <f>IF(F16=0,"",+F16-B16)</f>
        <v>-890.4475080000002</v>
      </c>
    </row>
    <row r="17" spans="1:8" ht="12.75">
      <c r="A17" s="69" t="s">
        <v>26</v>
      </c>
      <c r="B17" s="13">
        <v>3325.191156</v>
      </c>
      <c r="C17" s="13">
        <v>11010</v>
      </c>
      <c r="D17" s="49">
        <v>801</v>
      </c>
      <c r="E17" s="50">
        <f t="shared" si="1"/>
        <v>8875.591578</v>
      </c>
      <c r="F17" s="39">
        <v>2700</v>
      </c>
      <c r="G17" s="50">
        <f t="shared" si="2"/>
        <v>7740</v>
      </c>
      <c r="H17" s="54">
        <f t="shared" si="0"/>
        <v>-625.1911559999999</v>
      </c>
    </row>
    <row r="18" spans="1:8" ht="12.75">
      <c r="A18" s="69" t="s">
        <v>27</v>
      </c>
      <c r="B18" s="13">
        <v>3152.079252</v>
      </c>
      <c r="C18" s="13">
        <v>9619</v>
      </c>
      <c r="D18" s="49">
        <v>801</v>
      </c>
      <c r="E18" s="50">
        <f t="shared" si="1"/>
        <v>12027.67083</v>
      </c>
      <c r="F18" s="39">
        <v>2520</v>
      </c>
      <c r="G18" s="50">
        <f t="shared" si="2"/>
        <v>10260</v>
      </c>
      <c r="H18" s="54">
        <f t="shared" si="0"/>
        <v>-632.079252</v>
      </c>
    </row>
    <row r="19" spans="1:8" ht="12.75">
      <c r="A19" s="69" t="s">
        <v>28</v>
      </c>
      <c r="B19" s="13">
        <v>3184.537734</v>
      </c>
      <c r="C19" s="13">
        <v>13879</v>
      </c>
      <c r="D19" s="49">
        <v>801</v>
      </c>
      <c r="E19" s="50">
        <f t="shared" si="1"/>
        <v>15212.208563999999</v>
      </c>
      <c r="F19" s="39">
        <v>2580</v>
      </c>
      <c r="G19" s="50">
        <f t="shared" si="2"/>
        <v>12840</v>
      </c>
      <c r="H19" s="54">
        <f t="shared" si="0"/>
        <v>-604.537734</v>
      </c>
    </row>
    <row r="20" spans="1:8" ht="12.75">
      <c r="A20" s="69" t="s">
        <v>29</v>
      </c>
      <c r="B20" s="13">
        <v>3007.8193320000005</v>
      </c>
      <c r="C20" s="13">
        <v>11829</v>
      </c>
      <c r="D20" s="49">
        <v>801</v>
      </c>
      <c r="E20" s="50">
        <f t="shared" si="1"/>
        <v>18220.027896</v>
      </c>
      <c r="F20" s="39">
        <v>2340</v>
      </c>
      <c r="G20" s="50">
        <f t="shared" si="2"/>
        <v>15180</v>
      </c>
      <c r="H20" s="54">
        <f t="shared" si="0"/>
        <v>-667.8193320000005</v>
      </c>
    </row>
    <row r="21" spans="1:8" ht="12.75">
      <c r="A21" s="69" t="s">
        <v>30</v>
      </c>
      <c r="B21" s="13">
        <v>2755.3644719999998</v>
      </c>
      <c r="C21" s="13">
        <v>9856</v>
      </c>
      <c r="D21" s="49">
        <v>801</v>
      </c>
      <c r="E21" s="50">
        <f t="shared" si="1"/>
        <v>20975.392368</v>
      </c>
      <c r="F21" s="39">
        <v>1680</v>
      </c>
      <c r="G21" s="50">
        <f t="shared" si="2"/>
        <v>16860</v>
      </c>
      <c r="H21" s="54">
        <f t="shared" si="0"/>
        <v>-1075.3644719999998</v>
      </c>
    </row>
    <row r="22" spans="1:8" ht="12.75">
      <c r="A22" s="69" t="s">
        <v>31</v>
      </c>
      <c r="B22" s="13">
        <v>1832.100984</v>
      </c>
      <c r="C22" s="49">
        <v>5932</v>
      </c>
      <c r="D22" s="49">
        <v>801</v>
      </c>
      <c r="E22" s="50">
        <f t="shared" si="1"/>
        <v>22807.493352</v>
      </c>
      <c r="F22" s="52">
        <v>1770</v>
      </c>
      <c r="G22" s="50">
        <f t="shared" si="2"/>
        <v>18630</v>
      </c>
      <c r="H22" s="54">
        <f>IF(F22=0,"",+F22-B22)</f>
        <v>-62.100983999999926</v>
      </c>
    </row>
    <row r="23" spans="1:8" ht="12.75">
      <c r="A23" s="69" t="s">
        <v>32</v>
      </c>
      <c r="B23" s="13">
        <v>1796.0360039999998</v>
      </c>
      <c r="C23" s="49">
        <v>6295</v>
      </c>
      <c r="D23" s="49">
        <v>801</v>
      </c>
      <c r="E23" s="50">
        <f t="shared" si="1"/>
        <v>24603.529356000003</v>
      </c>
      <c r="F23" s="52">
        <v>1470</v>
      </c>
      <c r="G23" s="50">
        <f t="shared" si="2"/>
        <v>20100</v>
      </c>
      <c r="H23" s="54">
        <f>IF(F23=0,"",+F23-B23)</f>
        <v>-326.0360039999998</v>
      </c>
    </row>
    <row r="24" spans="1:8" ht="12.75">
      <c r="A24" s="69" t="s">
        <v>33</v>
      </c>
      <c r="B24" s="13">
        <v>1810.461996</v>
      </c>
      <c r="C24" s="49">
        <v>5470</v>
      </c>
      <c r="D24" s="49">
        <v>801</v>
      </c>
      <c r="E24" s="50">
        <f t="shared" si="1"/>
        <v>26413.991352000005</v>
      </c>
      <c r="F24" s="52"/>
      <c r="G24" s="50"/>
      <c r="H24" s="54">
        <f t="shared" si="0"/>
      </c>
    </row>
    <row r="25" spans="1:8" ht="13.5" thickBot="1">
      <c r="A25" s="70" t="s">
        <v>34</v>
      </c>
      <c r="B25" s="16">
        <v>829.49454</v>
      </c>
      <c r="C25" s="16">
        <v>3599</v>
      </c>
      <c r="D25" s="85">
        <v>801</v>
      </c>
      <c r="E25" s="17">
        <f t="shared" si="1"/>
        <v>27243.485892000004</v>
      </c>
      <c r="F25" s="66"/>
      <c r="G25" s="17"/>
      <c r="H25" s="91">
        <f>IF(F25=0,"",+F25-B25)</f>
      </c>
    </row>
    <row r="26" spans="1:8" ht="12" customHeight="1">
      <c r="A26" s="4"/>
      <c r="B26" s="4"/>
      <c r="C26" s="4">
        <f>SUM(C14:C25)</f>
        <v>95932</v>
      </c>
      <c r="D26" s="4"/>
      <c r="E26" s="92" t="s">
        <v>7</v>
      </c>
      <c r="F26" s="92"/>
      <c r="G26" s="92"/>
      <c r="H26" s="57">
        <f>SUM(H14:H25)</f>
        <v>-4503.529356</v>
      </c>
    </row>
    <row r="27" spans="1:8" ht="12.75">
      <c r="A27" s="83"/>
      <c r="B27" s="83"/>
      <c r="C27" s="4"/>
      <c r="D27" s="4"/>
      <c r="E27" s="4"/>
      <c r="F27" s="4"/>
      <c r="G27" s="4"/>
      <c r="H27" s="4"/>
    </row>
    <row r="28" spans="1:8" ht="12.75">
      <c r="A28" s="79"/>
      <c r="B28" s="3"/>
      <c r="C28" s="3">
        <f>+C27/12</f>
        <v>0</v>
      </c>
      <c r="D28" s="3"/>
      <c r="E28" s="4"/>
      <c r="F28" s="3"/>
      <c r="G28" s="4"/>
      <c r="H28" s="3"/>
    </row>
    <row r="52" spans="1:4" ht="12.75">
      <c r="A52" s="15"/>
      <c r="B52" s="15"/>
      <c r="C52" s="15"/>
      <c r="D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  <row r="55" spans="1:8" ht="12.75">
      <c r="A55" s="15"/>
      <c r="B55" s="15"/>
      <c r="C55" s="15"/>
      <c r="D55" s="15"/>
      <c r="E55" s="15"/>
      <c r="F55" s="15"/>
      <c r="G55" s="15"/>
      <c r="H55" s="15"/>
    </row>
  </sheetData>
  <sheetProtection/>
  <mergeCells count="2">
    <mergeCell ref="F11:G11"/>
    <mergeCell ref="F12:G1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I23" sqref="I22:I23"/>
    </sheetView>
  </sheetViews>
  <sheetFormatPr defaultColWidth="11.421875" defaultRowHeight="12.75"/>
  <cols>
    <col min="6" max="6" width="15.57421875" style="0" customWidth="1"/>
  </cols>
  <sheetData>
    <row r="1" spans="1:11" ht="15">
      <c r="A1" s="2" t="str">
        <f>+'elektr. Energie'!A1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5" ht="20.25">
      <c r="A3" s="41" t="s">
        <v>0</v>
      </c>
      <c r="B3" s="42"/>
      <c r="C3" s="41"/>
      <c r="D3" s="41" t="str">
        <f>+'elektr. Energie'!F3</f>
        <v>2019/20</v>
      </c>
      <c r="E3" s="42"/>
    </row>
    <row r="4" spans="1:6" ht="20.25">
      <c r="A4" s="104" t="s">
        <v>53</v>
      </c>
      <c r="B4" s="105"/>
      <c r="C4" s="105"/>
      <c r="D4" s="105"/>
      <c r="E4" s="105"/>
      <c r="F4" s="106"/>
    </row>
    <row r="5" spans="1:6" ht="20.25">
      <c r="A5" s="109" t="s">
        <v>52</v>
      </c>
      <c r="B5" s="110"/>
      <c r="C5" s="110"/>
      <c r="D5" s="110"/>
      <c r="E5" s="110"/>
      <c r="F5" s="111"/>
    </row>
    <row r="6" spans="1:6" ht="15.75">
      <c r="A6" s="14" t="s">
        <v>12</v>
      </c>
      <c r="B6" s="2"/>
      <c r="C6" s="2"/>
      <c r="D6" s="2"/>
      <c r="E6" s="2"/>
      <c r="F6" s="2"/>
    </row>
    <row r="7" spans="1:6" ht="15.75" thickBot="1">
      <c r="A7" s="2"/>
      <c r="B7" s="2"/>
      <c r="C7" s="2"/>
      <c r="D7" s="2"/>
      <c r="E7" s="2"/>
      <c r="F7" s="2"/>
    </row>
    <row r="8" spans="1:6" ht="12.75">
      <c r="A8" s="18" t="s">
        <v>1</v>
      </c>
      <c r="B8" s="19" t="s">
        <v>2</v>
      </c>
      <c r="C8" s="20" t="s">
        <v>2</v>
      </c>
      <c r="D8" s="21" t="s">
        <v>2</v>
      </c>
      <c r="E8" s="20" t="s">
        <v>2</v>
      </c>
      <c r="F8" s="75" t="s">
        <v>5</v>
      </c>
    </row>
    <row r="9" spans="1:6" ht="12.75">
      <c r="A9" s="22"/>
      <c r="B9" s="23" t="s">
        <v>3</v>
      </c>
      <c r="C9" s="24" t="s">
        <v>10</v>
      </c>
      <c r="D9" s="25"/>
      <c r="E9" s="24" t="s">
        <v>10</v>
      </c>
      <c r="F9" s="76" t="s">
        <v>6</v>
      </c>
    </row>
    <row r="10" spans="1:6" ht="12.75">
      <c r="A10" s="22"/>
      <c r="B10" s="23" t="s">
        <v>13</v>
      </c>
      <c r="C10" s="24" t="s">
        <v>13</v>
      </c>
      <c r="D10" s="25" t="s">
        <v>13</v>
      </c>
      <c r="E10" s="24" t="s">
        <v>13</v>
      </c>
      <c r="F10" s="76"/>
    </row>
    <row r="11" spans="1:6" ht="12.75">
      <c r="A11" s="22"/>
      <c r="B11" s="93" t="s">
        <v>45</v>
      </c>
      <c r="C11" s="94" t="s">
        <v>46</v>
      </c>
      <c r="D11" s="25"/>
      <c r="E11" s="24"/>
      <c r="F11" s="76"/>
    </row>
    <row r="12" spans="1:6" ht="12.75">
      <c r="A12" s="22"/>
      <c r="B12" s="95" t="s">
        <v>44</v>
      </c>
      <c r="C12" s="96" t="s">
        <v>47</v>
      </c>
      <c r="D12" s="25"/>
      <c r="E12" s="24"/>
      <c r="F12" s="76"/>
    </row>
    <row r="13" spans="1:6" ht="13.5" thickBot="1">
      <c r="A13" s="26"/>
      <c r="B13" s="27" t="s">
        <v>9</v>
      </c>
      <c r="C13" s="28" t="s">
        <v>9</v>
      </c>
      <c r="D13" s="29" t="str">
        <f>+D3</f>
        <v>2019/20</v>
      </c>
      <c r="E13" s="78" t="str">
        <f>+D13</f>
        <v>2019/20</v>
      </c>
      <c r="F13" s="77" t="str">
        <f>+E13</f>
        <v>2019/20</v>
      </c>
    </row>
    <row r="14" spans="1:12" ht="12.75">
      <c r="A14" s="68" t="s">
        <v>23</v>
      </c>
      <c r="B14" s="63">
        <v>61.56</v>
      </c>
      <c r="C14" s="6">
        <f>+B14</f>
        <v>61.56</v>
      </c>
      <c r="D14" s="38">
        <v>95</v>
      </c>
      <c r="E14" s="47">
        <f>+D14</f>
        <v>95</v>
      </c>
      <c r="F14" s="48">
        <f aca="true" t="shared" si="0" ref="F14:F21">IF(D14=0,"",+D14-B14)</f>
        <v>33.44</v>
      </c>
      <c r="L14" s="60"/>
    </row>
    <row r="15" spans="1:12" ht="12.75">
      <c r="A15" s="69" t="s">
        <v>24</v>
      </c>
      <c r="B15" s="61">
        <v>61.56</v>
      </c>
      <c r="C15" s="7">
        <f aca="true" t="shared" si="1" ref="C15:C25">+C14+B15</f>
        <v>123.12</v>
      </c>
      <c r="D15" s="39">
        <v>95</v>
      </c>
      <c r="E15" s="50">
        <f aca="true" t="shared" si="2" ref="E15:E23">+D15+E14</f>
        <v>190</v>
      </c>
      <c r="F15" s="51">
        <f t="shared" si="0"/>
        <v>33.44</v>
      </c>
      <c r="L15" s="60"/>
    </row>
    <row r="16" spans="1:12" ht="12.75">
      <c r="A16" s="69" t="s">
        <v>25</v>
      </c>
      <c r="B16" s="61">
        <v>74.385</v>
      </c>
      <c r="C16" s="7">
        <f t="shared" si="1"/>
        <v>197.505</v>
      </c>
      <c r="D16" s="39">
        <v>86</v>
      </c>
      <c r="E16" s="50">
        <f t="shared" si="2"/>
        <v>276</v>
      </c>
      <c r="F16" s="51">
        <f>IF(D16=0,"",+D16-B16)</f>
        <v>11.614999999999995</v>
      </c>
      <c r="L16" s="60"/>
    </row>
    <row r="17" spans="1:12" ht="12.75">
      <c r="A17" s="69" t="s">
        <v>26</v>
      </c>
      <c r="B17" s="61">
        <v>45.6</v>
      </c>
      <c r="C17" s="7">
        <f t="shared" si="1"/>
        <v>243.105</v>
      </c>
      <c r="D17" s="39">
        <v>81</v>
      </c>
      <c r="E17" s="50">
        <f t="shared" si="2"/>
        <v>357</v>
      </c>
      <c r="F17" s="51">
        <f t="shared" si="0"/>
        <v>35.4</v>
      </c>
      <c r="L17" s="60"/>
    </row>
    <row r="18" spans="1:12" ht="12.75">
      <c r="A18" s="69" t="s">
        <v>27</v>
      </c>
      <c r="B18" s="61">
        <v>57.285</v>
      </c>
      <c r="C18" s="7">
        <f t="shared" si="1"/>
        <v>300.39</v>
      </c>
      <c r="D18" s="39">
        <v>57</v>
      </c>
      <c r="E18" s="50">
        <f t="shared" si="2"/>
        <v>414</v>
      </c>
      <c r="F18" s="51">
        <f t="shared" si="0"/>
        <v>-0.2849999999999966</v>
      </c>
      <c r="L18" s="60"/>
    </row>
    <row r="19" spans="1:12" ht="12.75">
      <c r="A19" s="69" t="s">
        <v>28</v>
      </c>
      <c r="B19" s="61">
        <v>58.995</v>
      </c>
      <c r="C19" s="7">
        <f t="shared" si="1"/>
        <v>359.385</v>
      </c>
      <c r="D19" s="39">
        <v>67</v>
      </c>
      <c r="E19" s="50">
        <f t="shared" si="2"/>
        <v>481</v>
      </c>
      <c r="F19" s="51">
        <f t="shared" si="0"/>
        <v>8.005000000000003</v>
      </c>
      <c r="L19" s="60"/>
    </row>
    <row r="20" spans="1:12" ht="12.75">
      <c r="A20" s="69" t="s">
        <v>29</v>
      </c>
      <c r="B20" s="61">
        <v>41.04</v>
      </c>
      <c r="C20" s="7">
        <f t="shared" si="1"/>
        <v>400.425</v>
      </c>
      <c r="D20" s="39">
        <v>58</v>
      </c>
      <c r="E20" s="50">
        <f t="shared" si="2"/>
        <v>539</v>
      </c>
      <c r="F20" s="51">
        <f t="shared" si="0"/>
        <v>16.96</v>
      </c>
      <c r="H20" s="81"/>
      <c r="L20" s="60"/>
    </row>
    <row r="21" spans="1:12" ht="12.75">
      <c r="A21" s="69" t="s">
        <v>30</v>
      </c>
      <c r="B21" s="61">
        <v>58.995</v>
      </c>
      <c r="C21" s="7">
        <f t="shared" si="1"/>
        <v>459.42</v>
      </c>
      <c r="D21" s="39">
        <v>31</v>
      </c>
      <c r="E21" s="50">
        <f t="shared" si="2"/>
        <v>570</v>
      </c>
      <c r="F21" s="51">
        <f t="shared" si="0"/>
        <v>-27.994999999999997</v>
      </c>
      <c r="L21" s="60"/>
    </row>
    <row r="22" spans="1:12" ht="12.75">
      <c r="A22" s="69" t="s">
        <v>31</v>
      </c>
      <c r="B22" s="61">
        <v>60.705</v>
      </c>
      <c r="C22" s="7">
        <f t="shared" si="1"/>
        <v>520.125</v>
      </c>
      <c r="D22" s="39">
        <v>17</v>
      </c>
      <c r="E22" s="50">
        <f t="shared" si="2"/>
        <v>587</v>
      </c>
      <c r="F22" s="51">
        <f>IF(D22=0,"",+D22-B22)</f>
        <v>-43.705</v>
      </c>
      <c r="L22" s="60"/>
    </row>
    <row r="23" spans="1:12" ht="12.75">
      <c r="A23" s="69" t="s">
        <v>32</v>
      </c>
      <c r="B23" s="61">
        <v>77.805</v>
      </c>
      <c r="C23" s="7">
        <f t="shared" si="1"/>
        <v>597.9300000000001</v>
      </c>
      <c r="D23" s="52">
        <v>36</v>
      </c>
      <c r="E23" s="50">
        <f t="shared" si="2"/>
        <v>623</v>
      </c>
      <c r="F23" s="51">
        <f>IF(D23=0,"",+D23-B23)</f>
        <v>-41.80500000000001</v>
      </c>
      <c r="L23" s="60"/>
    </row>
    <row r="24" spans="1:12" ht="12.75">
      <c r="A24" s="69" t="s">
        <v>33</v>
      </c>
      <c r="B24" s="61">
        <v>55.575</v>
      </c>
      <c r="C24" s="7">
        <f t="shared" si="1"/>
        <v>653.5050000000001</v>
      </c>
      <c r="D24" s="52"/>
      <c r="E24" s="50"/>
      <c r="F24" s="51">
        <f>IF(D24=0,"",+D24-B24)</f>
      </c>
      <c r="L24" s="60"/>
    </row>
    <row r="25" spans="1:12" ht="13.5" thickBot="1">
      <c r="A25" s="70" t="s">
        <v>34</v>
      </c>
      <c r="B25" s="62">
        <v>58.14</v>
      </c>
      <c r="C25" s="8">
        <f t="shared" si="1"/>
        <v>711.6450000000001</v>
      </c>
      <c r="D25" s="66"/>
      <c r="E25" s="17"/>
      <c r="F25" s="86">
        <f>IF(D25=0,"",+D25-B25)</f>
      </c>
      <c r="L25" s="60"/>
    </row>
    <row r="26" spans="1:12" ht="12.75">
      <c r="A26" s="4"/>
      <c r="B26" s="4"/>
      <c r="C26" s="92" t="s">
        <v>14</v>
      </c>
      <c r="D26" s="92"/>
      <c r="E26" s="92"/>
      <c r="F26" s="57">
        <f>SUM(F14:F25)</f>
        <v>25.06999999999998</v>
      </c>
      <c r="L26" s="60"/>
    </row>
    <row r="27" spans="1:6" ht="12.75">
      <c r="A27" s="89"/>
      <c r="B27" s="83"/>
      <c r="C27" s="4"/>
      <c r="D27" s="4"/>
      <c r="E27" s="4"/>
      <c r="F27" s="4"/>
    </row>
    <row r="28" spans="1:6" ht="12.75">
      <c r="A28" s="3"/>
      <c r="B28" s="3"/>
      <c r="C28" s="3"/>
      <c r="D28" s="3"/>
      <c r="E28" s="3"/>
      <c r="F28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2019-09-24T04:58:16Z</cp:lastPrinted>
  <dcterms:created xsi:type="dcterms:W3CDTF">1999-04-30T04:59:30Z</dcterms:created>
  <dcterms:modified xsi:type="dcterms:W3CDTF">2020-06-18T06:16:10Z</dcterms:modified>
  <cp:category/>
  <cp:version/>
  <cp:contentType/>
  <cp:contentStatus/>
</cp:coreProperties>
</file>