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4430" windowHeight="1140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'Trinkwasser'!$A$1:$F$52</definedName>
  </definedNames>
  <calcPr fullCalcOnLoad="1"/>
</workbook>
</file>

<file path=xl/sharedStrings.xml><?xml version="1.0" encoding="utf-8"?>
<sst xmlns="http://schemas.openxmlformats.org/spreadsheetml/2006/main" count="135" uniqueCount="59">
  <si>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</si>
  <si>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</si>
  <si>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</si>
  <si>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</si>
  <si>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</si>
  <si>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</si>
  <si>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</si>
  <si>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</si>
  <si>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</si>
  <si>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</si>
  <si>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</si>
  <si>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</si>
  <si>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</si>
  <si>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</si>
  <si>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</si>
  <si>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</si>
  <si>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</si>
  <si>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</si>
  <si>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</si>
  <si>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</si>
  <si>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</si>
  <si>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</si>
  <si>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</si>
  <si>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</si>
  <si>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</si>
  <si>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</si>
  <si>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</si>
  <si>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</si>
  <si>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</si>
  <si>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</si>
  <si>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</si>
  <si>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</si>
  <si>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1998/2001</t>
  </si>
  <si>
    <t>Heizenergie -Fernwärme-</t>
  </si>
  <si>
    <t>97/00</t>
  </si>
  <si>
    <t>Faktor: 40</t>
  </si>
  <si>
    <t>2000/2003</t>
  </si>
  <si>
    <t>Ergebnisse des Karl-Marx-Schule</t>
  </si>
  <si>
    <t xml:space="preserve">     Reduzierung der</t>
  </si>
  <si>
    <t xml:space="preserve">     der Verringerung</t>
  </si>
  <si>
    <t xml:space="preserve">         der Flächen</t>
  </si>
  <si>
    <t xml:space="preserve">       29,3% aufgrund</t>
  </si>
  <si>
    <t xml:space="preserve">       Basiswerte um</t>
  </si>
  <si>
    <t xml:space="preserve">  Reduzierung der Basiswerte </t>
  </si>
  <si>
    <t>auf 29,3% Fächenanteil</t>
  </si>
  <si>
    <t xml:space="preserve">Anpassung der Basiswerte </t>
  </si>
  <si>
    <t xml:space="preserve">in 2004; Modernisierung der </t>
  </si>
  <si>
    <t>Einrichtung</t>
  </si>
  <si>
    <t>Seestadt Immobilien</t>
  </si>
  <si>
    <t xml:space="preserve"> </t>
  </si>
  <si>
    <t>aktuell</t>
  </si>
  <si>
    <t xml:space="preserve">Reduzierung der Basiswerte </t>
  </si>
  <si>
    <t>Reduzierung 2004 -3%</t>
  </si>
  <si>
    <t>Reduzierung 2006 -5%</t>
  </si>
  <si>
    <t>in 2004 -3%</t>
  </si>
  <si>
    <t>in 2006 -5%</t>
  </si>
  <si>
    <t xml:space="preserve">Reduzierung </t>
  </si>
  <si>
    <t>Reduzierung</t>
  </si>
  <si>
    <t>in 2009 -10%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</si>
</sst>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"/>
    <numFmt numFmtId="178" formatCode="0.0"/>
    <numFmt numFmtId="179" formatCode="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.5"/>
      <color indexed="8"/>
      <name val="Arial"/>
      <family val="0"/>
    </font>
    <font>
      <b/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34" xfId="0" applyNumberFormat="1" applyFont="1" applyFill="1" applyBorder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1" fillId="35" borderId="42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5" borderId="43" xfId="0" applyNumberFormat="1" applyFont="1" applyFill="1" applyBorder="1" applyAlignment="1">
      <alignment/>
    </xf>
    <xf numFmtId="3" fontId="1" fillId="35" borderId="44" xfId="0" applyNumberFormat="1" applyFont="1" applyFill="1" applyBorder="1" applyAlignment="1">
      <alignment/>
    </xf>
    <xf numFmtId="3" fontId="1" fillId="35" borderId="45" xfId="0" applyNumberFormat="1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0" fontId="0" fillId="34" borderId="47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3" fontId="0" fillId="35" borderId="43" xfId="0" applyNumberFormat="1" applyFont="1" applyFill="1" applyBorder="1" applyAlignment="1">
      <alignment/>
    </xf>
    <xf numFmtId="3" fontId="0" fillId="35" borderId="44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6" borderId="50" xfId="0" applyNumberFormat="1" applyFont="1" applyFill="1" applyBorder="1" applyAlignment="1">
      <alignment/>
    </xf>
    <xf numFmtId="3" fontId="0" fillId="35" borderId="4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17" fontId="0" fillId="34" borderId="29" xfId="0" applyNumberFormat="1" applyFont="1" applyFill="1" applyBorder="1" applyAlignment="1">
      <alignment horizontal="center"/>
    </xf>
    <xf numFmtId="17" fontId="0" fillId="34" borderId="51" xfId="0" applyNumberFormat="1" applyFont="1" applyFill="1" applyBorder="1" applyAlignment="1">
      <alignment horizontal="center"/>
    </xf>
    <xf numFmtId="17" fontId="0" fillId="34" borderId="52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3" borderId="53" xfId="0" applyFon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0" xfId="0" applyAlignment="1">
      <alignment horizontal="left"/>
    </xf>
    <xf numFmtId="16" fontId="0" fillId="34" borderId="33" xfId="0" applyNumberFormat="1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0" fillId="38" borderId="31" xfId="0" applyFont="1" applyFill="1" applyBorder="1" applyAlignment="1">
      <alignment horizontal="center"/>
    </xf>
    <xf numFmtId="0" fontId="1" fillId="38" borderId="58" xfId="0" applyFont="1" applyFill="1" applyBorder="1" applyAlignment="1">
      <alignment horizontal="left"/>
    </xf>
    <xf numFmtId="0" fontId="1" fillId="38" borderId="31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left"/>
    </xf>
    <xf numFmtId="0" fontId="0" fillId="34" borderId="58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9" borderId="58" xfId="0" applyFont="1" applyFill="1" applyBorder="1" applyAlignment="1">
      <alignment horizontal="left"/>
    </xf>
    <xf numFmtId="0" fontId="1" fillId="39" borderId="0" xfId="0" applyFont="1" applyFill="1" applyBorder="1" applyAlignment="1">
      <alignment horizontal="left"/>
    </xf>
    <xf numFmtId="0" fontId="1" fillId="39" borderId="36" xfId="0" applyFont="1" applyFill="1" applyBorder="1" applyAlignment="1">
      <alignment horizontal="left"/>
    </xf>
    <xf numFmtId="3" fontId="0" fillId="33" borderId="59" xfId="0" applyNumberFormat="1" applyFont="1" applyFill="1" applyBorder="1" applyAlignment="1">
      <alignment/>
    </xf>
    <xf numFmtId="3" fontId="0" fillId="33" borderId="6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1" fillId="39" borderId="58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31" xfId="0" applyFont="1" applyFill="1" applyBorder="1" applyAlignment="1">
      <alignment/>
    </xf>
    <xf numFmtId="0" fontId="1" fillId="40" borderId="58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31" xfId="0" applyFont="1" applyFill="1" applyBorder="1" applyAlignment="1">
      <alignment/>
    </xf>
    <xf numFmtId="9" fontId="0" fillId="16" borderId="58" xfId="0" applyNumberFormat="1" applyFont="1" applyFill="1" applyBorder="1" applyAlignment="1">
      <alignment/>
    </xf>
    <xf numFmtId="9" fontId="0" fillId="16" borderId="31" xfId="0" applyNumberFormat="1" applyFont="1" applyFill="1" applyBorder="1" applyAlignment="1">
      <alignment/>
    </xf>
    <xf numFmtId="3" fontId="0" fillId="41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1" fillId="38" borderId="58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035"/>
          <c:y val="0.023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25"/>
          <c:y val="0.113"/>
          <c:w val="0.919"/>
          <c:h val="0.6982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Heizenergie!$C$17</c:f>
              <c:strCache>
                <c:ptCount val="1"/>
                <c:pt idx="0">
                  <c:v>2000/2003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Heizenergie!$A$18:$A$29</c:f>
              <c:strCache/>
            </c:strRef>
          </c:cat>
          <c:val>
            <c:numRef>
              <c:f>Heizenergie!$C$18:$C$29</c:f>
              <c:numCache/>
            </c:numRef>
          </c:val>
          <c:smooth val="0"/>
        </c:ser>
        <c:ser>
          <c:idx val="1"/>
          <c:order val="1"/>
          <c:tx>
            <c:strRef>
              <c:f>Heizenergie!$I$17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Heizenergie!$A$18:$A$29</c:f>
              <c:strCache/>
            </c:strRef>
          </c:cat>
          <c:val>
            <c:numRef>
              <c:f>Heizenergie!$I$18:$I$29</c:f>
              <c:numCache/>
            </c:numRef>
          </c:val>
          <c:smooth val="0"/>
        </c:ser>
        <c:marker val="1"/>
        <c:axId val="45213772"/>
        <c:axId val="12271021"/>
      </c:lineChart>
      <c:catAx>
        <c:axId val="4521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71021"/>
        <c:crosses val="autoZero"/>
        <c:auto val="1"/>
        <c:lblOffset val="100"/>
        <c:tickLblSkip val="1"/>
        <c:noMultiLvlLbl val="0"/>
      </c:catAx>
      <c:valAx>
        <c:axId val="12271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3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13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98"/>
          <c:w val="0.37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25"/>
          <c:y val="0.09675"/>
          <c:w val="0.919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Energie'!$E$14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Energie'!$A$15:$A$26</c:f>
              <c:strCache/>
            </c:strRef>
          </c:cat>
          <c:val>
            <c:numRef>
              <c:f>'elektr. Energie'!$E$15:$E$26</c:f>
              <c:numCache/>
            </c:numRef>
          </c:val>
          <c:smooth val="0"/>
        </c:ser>
        <c:ser>
          <c:idx val="1"/>
          <c:order val="1"/>
          <c:tx>
            <c:strRef>
              <c:f>'elektr. Energie'!$G$14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Energie'!$A$15:$A$26</c:f>
              <c:strCache/>
            </c:strRef>
          </c:cat>
          <c:val>
            <c:numRef>
              <c:f>'elektr. Energie'!$G$15:$G$26</c:f>
              <c:numCache/>
            </c:numRef>
          </c:val>
          <c:smooth val="0"/>
        </c:ser>
        <c:marker val="1"/>
        <c:axId val="23369302"/>
        <c:axId val="28237447"/>
      </c:lineChart>
      <c:catAx>
        <c:axId val="2336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7447"/>
        <c:crosses val="autoZero"/>
        <c:auto val="1"/>
        <c:lblOffset val="100"/>
        <c:tickLblSkip val="1"/>
        <c:noMultiLvlLbl val="0"/>
      </c:catAx>
      <c:valAx>
        <c:axId val="28237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9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2"/>
          <c:y val="0.92"/>
          <c:w val="0.323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0905"/>
          <c:w val="0.9462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Trinkwasser!$C$17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Trinkwasser!$A$18:$A$29</c:f>
              <c:strCache/>
            </c:strRef>
          </c:cat>
          <c:val>
            <c:numRef>
              <c:f>Trinkwasser!$C$18:$C$29</c:f>
              <c:numCache/>
            </c:numRef>
          </c:val>
          <c:smooth val="0"/>
        </c:ser>
        <c:ser>
          <c:idx val="1"/>
          <c:order val="1"/>
          <c:tx>
            <c:strRef>
              <c:f>Trinkwasser!$E$17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Trinkwasser!$A$18:$A$29</c:f>
              <c:strCache/>
            </c:strRef>
          </c:cat>
          <c:val>
            <c:numRef>
              <c:f>Trinkwasser!$E$18:$E$29</c:f>
              <c:numCache/>
            </c:numRef>
          </c:val>
          <c:smooth val="0"/>
        </c:ser>
        <c:marker val="1"/>
        <c:axId val="48067712"/>
        <c:axId val="19282049"/>
      </c:lineChart>
      <c:catAx>
        <c:axId val="48067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82049"/>
        <c:crosses val="autoZero"/>
        <c:auto val="1"/>
        <c:lblOffset val="100"/>
        <c:tickLblSkip val="1"/>
        <c:noMultiLvlLbl val="0"/>
      </c:catAx>
      <c:valAx>
        <c:axId val="1928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7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7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075"/>
          <c:y val="0.93425"/>
          <c:w val="0.360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47625</xdr:rowOff>
    </xdr:from>
    <xdr:to>
      <xdr:col>9</xdr:col>
      <xdr:colOff>590550</xdr:colOff>
      <xdr:row>48</xdr:row>
      <xdr:rowOff>38100</xdr:rowOff>
    </xdr:to>
    <xdr:graphicFrame>
      <xdr:nvGraphicFramePr>
        <xdr:cNvPr id="1" name="Diagramm 4"/>
        <xdr:cNvGraphicFramePr/>
      </xdr:nvGraphicFramePr>
      <xdr:xfrm>
        <a:off x="47625" y="5200650"/>
        <a:ext cx="56864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8</xdr:col>
      <xdr:colOff>171450</xdr:colOff>
      <xdr:row>49</xdr:row>
      <xdr:rowOff>114300</xdr:rowOff>
    </xdr:to>
    <xdr:graphicFrame>
      <xdr:nvGraphicFramePr>
        <xdr:cNvPr id="1" name="Diagramm 2"/>
        <xdr:cNvGraphicFramePr/>
      </xdr:nvGraphicFramePr>
      <xdr:xfrm>
        <a:off x="0" y="4838700"/>
        <a:ext cx="53816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152400</xdr:rowOff>
    </xdr:from>
    <xdr:to>
      <xdr:col>5</xdr:col>
      <xdr:colOff>1000125</xdr:colOff>
      <xdr:row>50</xdr:row>
      <xdr:rowOff>38100</xdr:rowOff>
    </xdr:to>
    <xdr:graphicFrame>
      <xdr:nvGraphicFramePr>
        <xdr:cNvPr id="1" name="Diagramm 3"/>
        <xdr:cNvGraphicFramePr/>
      </xdr:nvGraphicFramePr>
      <xdr:xfrm>
        <a:off x="47625" y="5353050"/>
        <a:ext cx="47625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7" sqref="M6:T24"/>
    </sheetView>
  </sheetViews>
  <sheetFormatPr defaultColWidth="11.57421875" defaultRowHeight="12.75"/>
  <cols>
    <col min="1" max="1" width="6.7109375" style="2" customWidth="1"/>
    <col min="2" max="2" width="9.140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" width="11.57421875" style="2" customWidth="1"/>
    <col min="17" max="17" width="11.57421875" style="64" customWidth="1"/>
    <col min="18" max="16384" width="11.57421875" style="2" customWidth="1"/>
  </cols>
  <sheetData>
    <row r="1" ht="15">
      <c r="A1" s="2" t="s">
        <v>48</v>
      </c>
    </row>
    <row r="3" spans="1:17" s="1" customFormat="1" ht="20.25">
      <c r="A3" s="1" t="s">
        <v>0</v>
      </c>
      <c r="E3" s="1" t="str">
        <f>+'[1]Heizenergie'!$E$2</f>
        <v>2019/20</v>
      </c>
      <c r="Q3" s="65"/>
    </row>
    <row r="4" spans="1:17" s="1" customFormat="1" ht="20.25">
      <c r="A4" s="15" t="s">
        <v>37</v>
      </c>
      <c r="B4" s="30"/>
      <c r="C4" s="30"/>
      <c r="D4" s="30"/>
      <c r="E4" s="30"/>
      <c r="F4" s="30"/>
      <c r="G4" s="30"/>
      <c r="H4" s="30"/>
      <c r="I4" s="31"/>
      <c r="Q4" s="65"/>
    </row>
    <row r="6" spans="1:17" s="3" customFormat="1" ht="13.5" thickBot="1">
      <c r="A6" s="5" t="s">
        <v>33</v>
      </c>
      <c r="Q6" s="66"/>
    </row>
    <row r="7" spans="1:17" s="3" customFormat="1" ht="15.75" customHeight="1">
      <c r="A7" s="32">
        <v>1</v>
      </c>
      <c r="B7" s="33">
        <v>2</v>
      </c>
      <c r="C7" s="45"/>
      <c r="D7" s="34">
        <v>3</v>
      </c>
      <c r="E7" s="35">
        <v>4</v>
      </c>
      <c r="F7" s="34">
        <v>5</v>
      </c>
      <c r="G7" s="35">
        <v>6</v>
      </c>
      <c r="H7" s="33">
        <v>7</v>
      </c>
      <c r="I7" s="33">
        <v>8</v>
      </c>
      <c r="J7" s="60">
        <v>9</v>
      </c>
      <c r="Q7" s="66"/>
    </row>
    <row r="8" spans="1:17" s="3" customFormat="1" ht="12.75">
      <c r="A8" s="22" t="s">
        <v>1</v>
      </c>
      <c r="B8" s="23" t="s">
        <v>2</v>
      </c>
      <c r="C8" s="23" t="s">
        <v>2</v>
      </c>
      <c r="D8" s="25" t="s">
        <v>2</v>
      </c>
      <c r="E8" s="36" t="s">
        <v>2</v>
      </c>
      <c r="F8" s="37" t="s">
        <v>18</v>
      </c>
      <c r="G8" s="36"/>
      <c r="H8" s="38" t="s">
        <v>10</v>
      </c>
      <c r="I8" s="38" t="s">
        <v>10</v>
      </c>
      <c r="J8" s="59" t="s">
        <v>15</v>
      </c>
      <c r="Q8" s="66"/>
    </row>
    <row r="9" spans="1:17" s="3" customFormat="1" ht="12.75">
      <c r="A9" s="22"/>
      <c r="B9" s="23" t="s">
        <v>3</v>
      </c>
      <c r="C9" s="23" t="s">
        <v>3</v>
      </c>
      <c r="D9" s="25"/>
      <c r="E9" s="36" t="s">
        <v>9</v>
      </c>
      <c r="F9" s="23" t="s">
        <v>3</v>
      </c>
      <c r="G9" s="36"/>
      <c r="H9" s="38" t="s">
        <v>2</v>
      </c>
      <c r="I9" s="38" t="s">
        <v>2</v>
      </c>
      <c r="J9" s="59" t="s">
        <v>16</v>
      </c>
      <c r="Q9" s="66"/>
    </row>
    <row r="10" spans="1:17" s="3" customFormat="1" ht="12.75">
      <c r="A10" s="22"/>
      <c r="B10" s="23"/>
      <c r="C10" s="23" t="s">
        <v>9</v>
      </c>
      <c r="D10" s="25"/>
      <c r="E10" s="36"/>
      <c r="F10" s="23"/>
      <c r="G10" s="36"/>
      <c r="H10" s="38"/>
      <c r="I10" s="38" t="s">
        <v>9</v>
      </c>
      <c r="J10" s="59" t="s">
        <v>17</v>
      </c>
      <c r="Q10" s="66"/>
    </row>
    <row r="11" spans="1:17" s="3" customFormat="1" ht="12.75">
      <c r="A11" s="22"/>
      <c r="B11" s="23" t="s">
        <v>4</v>
      </c>
      <c r="C11" s="23" t="s">
        <v>4</v>
      </c>
      <c r="D11" s="25" t="s">
        <v>4</v>
      </c>
      <c r="E11" s="36" t="s">
        <v>4</v>
      </c>
      <c r="F11" s="23"/>
      <c r="G11" s="36"/>
      <c r="H11" s="38" t="s">
        <v>4</v>
      </c>
      <c r="I11" s="38" t="s">
        <v>4</v>
      </c>
      <c r="J11" s="59" t="s">
        <v>4</v>
      </c>
      <c r="Q11" s="66"/>
    </row>
    <row r="12" spans="1:17" s="3" customFormat="1" ht="12.75">
      <c r="A12" s="22"/>
      <c r="B12" s="97" t="s">
        <v>43</v>
      </c>
      <c r="C12" s="99"/>
      <c r="D12" s="102"/>
      <c r="E12" s="36"/>
      <c r="F12" s="23"/>
      <c r="G12" s="36"/>
      <c r="H12" s="38" t="s">
        <v>14</v>
      </c>
      <c r="I12" s="38"/>
      <c r="J12" s="59"/>
      <c r="Q12" s="66"/>
    </row>
    <row r="13" spans="1:17" s="3" customFormat="1" ht="12.75">
      <c r="A13" s="22"/>
      <c r="B13" s="97" t="s">
        <v>44</v>
      </c>
      <c r="C13" s="99"/>
      <c r="D13" s="102"/>
      <c r="E13" s="36"/>
      <c r="F13" s="23"/>
      <c r="G13" s="36"/>
      <c r="H13" s="38"/>
      <c r="I13" s="38"/>
      <c r="J13" s="59"/>
      <c r="Q13" s="66"/>
    </row>
    <row r="14" spans="1:17" s="3" customFormat="1" ht="12.75">
      <c r="A14" s="22"/>
      <c r="B14" s="103" t="s">
        <v>45</v>
      </c>
      <c r="C14" s="104"/>
      <c r="D14" s="105"/>
      <c r="E14" s="36"/>
      <c r="F14" s="23"/>
      <c r="G14" s="36"/>
      <c r="H14" s="38"/>
      <c r="I14" s="38"/>
      <c r="J14" s="59"/>
      <c r="Q14" s="66"/>
    </row>
    <row r="15" spans="1:17" s="3" customFormat="1" ht="12.75">
      <c r="A15" s="22"/>
      <c r="B15" s="103" t="s">
        <v>46</v>
      </c>
      <c r="C15" s="104"/>
      <c r="D15" s="105"/>
      <c r="E15" s="36"/>
      <c r="F15" s="23"/>
      <c r="G15" s="36"/>
      <c r="H15" s="38"/>
      <c r="I15" s="38"/>
      <c r="J15" s="59"/>
      <c r="Q15" s="66"/>
    </row>
    <row r="16" spans="1:17" s="3" customFormat="1" ht="12.75">
      <c r="A16" s="22"/>
      <c r="B16" s="103" t="s">
        <v>47</v>
      </c>
      <c r="C16" s="104"/>
      <c r="D16" s="105"/>
      <c r="E16" s="36"/>
      <c r="F16" s="23"/>
      <c r="G16" s="36"/>
      <c r="H16" s="101"/>
      <c r="I16" s="38"/>
      <c r="J16" s="59"/>
      <c r="Q16" s="66"/>
    </row>
    <row r="17" spans="1:17" s="3" customFormat="1" ht="13.5" thickBot="1">
      <c r="A17" s="26"/>
      <c r="B17" s="27" t="s">
        <v>36</v>
      </c>
      <c r="C17" s="27" t="str">
        <f>+B17</f>
        <v>2000/2003</v>
      </c>
      <c r="D17" s="29" t="str">
        <f>+E3</f>
        <v>2019/20</v>
      </c>
      <c r="E17" s="39" t="str">
        <f>+D17</f>
        <v>2019/20</v>
      </c>
      <c r="F17" s="27" t="s">
        <v>34</v>
      </c>
      <c r="G17" s="91" t="s">
        <v>50</v>
      </c>
      <c r="H17" s="29" t="str">
        <f>+D17</f>
        <v>2019/20</v>
      </c>
      <c r="I17" s="38" t="str">
        <f>+H17</f>
        <v>2019/20</v>
      </c>
      <c r="J17" s="29" t="str">
        <f>+I17</f>
        <v>2019/20</v>
      </c>
      <c r="Q17" s="66"/>
    </row>
    <row r="18" spans="1:17" s="3" customFormat="1" ht="12.75">
      <c r="A18" s="79" t="s">
        <v>20</v>
      </c>
      <c r="B18" s="9">
        <v>5187.219397454393</v>
      </c>
      <c r="C18" s="9">
        <f>+B18</f>
        <v>5187.219397454393</v>
      </c>
      <c r="D18" s="40">
        <v>5050</v>
      </c>
      <c r="E18" s="50">
        <f>+D18</f>
        <v>5050</v>
      </c>
      <c r="F18" s="9">
        <v>6</v>
      </c>
      <c r="G18" s="106">
        <f>+IF(D18=0,"",F18)</f>
        <v>6</v>
      </c>
      <c r="H18" s="6">
        <f>+D18/G18*F18</f>
        <v>5050</v>
      </c>
      <c r="I18" s="6">
        <f>+H18</f>
        <v>5050</v>
      </c>
      <c r="J18" s="61">
        <f>+H18-B18</f>
        <v>-137.2193974543934</v>
      </c>
      <c r="Q18" s="66"/>
    </row>
    <row r="19" spans="1:17" s="3" customFormat="1" ht="12.75">
      <c r="A19" s="80" t="s">
        <v>21</v>
      </c>
      <c r="B19" s="10">
        <v>12918.153938396392</v>
      </c>
      <c r="C19" s="10">
        <f>+C18+B19</f>
        <v>18105.373335850785</v>
      </c>
      <c r="D19" s="41">
        <f>+B19</f>
        <v>12918.153938396392</v>
      </c>
      <c r="E19" s="52">
        <f aca="true" t="shared" si="0" ref="E19:E29">+E18+D19</f>
        <v>17968.15393839639</v>
      </c>
      <c r="F19" s="10">
        <v>116</v>
      </c>
      <c r="G19" s="107">
        <f>+IF(D19=0,"",'[2]Tabelle1'!$B$4)</f>
        <v>145</v>
      </c>
      <c r="H19" s="7">
        <f>+D19/G19*F19</f>
        <v>10334.523150717114</v>
      </c>
      <c r="I19" s="7">
        <f>+I18+H19</f>
        <v>15384.523150717114</v>
      </c>
      <c r="J19" s="62">
        <f>+H19-B19</f>
        <v>-2583.630787679278</v>
      </c>
      <c r="Q19" s="66"/>
    </row>
    <row r="20" spans="1:17" s="3" customFormat="1" ht="12.75">
      <c r="A20" s="80" t="s">
        <v>22</v>
      </c>
      <c r="B20" s="10">
        <v>26937.012004502587</v>
      </c>
      <c r="C20" s="10">
        <f aca="true" t="shared" si="1" ref="C20:C28">+C19+B20</f>
        <v>45042.38534035337</v>
      </c>
      <c r="D20" s="41">
        <v>36000</v>
      </c>
      <c r="E20" s="52">
        <f t="shared" si="0"/>
        <v>53968.15393839639</v>
      </c>
      <c r="F20" s="10">
        <v>254</v>
      </c>
      <c r="G20" s="107">
        <f>+IF(D20=0,"",'[2]Tabelle1'!$B$5)</f>
        <v>264</v>
      </c>
      <c r="H20" s="7">
        <f aca="true" t="shared" si="2" ref="H20:H26">+D20/G20*F20</f>
        <v>34636.36363636364</v>
      </c>
      <c r="I20" s="7">
        <f aca="true" t="shared" si="3" ref="I20:I26">+I19+H20</f>
        <v>50020.88678708075</v>
      </c>
      <c r="J20" s="62">
        <f aca="true" t="shared" si="4" ref="J20:J26">+H20-B20</f>
        <v>7699.351631861053</v>
      </c>
      <c r="Q20" s="66"/>
    </row>
    <row r="21" spans="1:17" s="3" customFormat="1" ht="12.75">
      <c r="A21" s="80" t="s">
        <v>23</v>
      </c>
      <c r="B21" s="10">
        <v>48154.59602232846</v>
      </c>
      <c r="C21" s="10">
        <f t="shared" si="1"/>
        <v>93196.98136268184</v>
      </c>
      <c r="D21" s="41">
        <v>55000</v>
      </c>
      <c r="E21" s="52">
        <f t="shared" si="0"/>
        <v>108968.1539383964</v>
      </c>
      <c r="F21" s="10">
        <v>399</v>
      </c>
      <c r="G21" s="107">
        <f>+IF(D21=0,"",'[2]Tabelle1'!$B$6)</f>
        <v>412</v>
      </c>
      <c r="H21" s="7">
        <f t="shared" si="2"/>
        <v>53264.56310679612</v>
      </c>
      <c r="I21" s="7">
        <f t="shared" si="3"/>
        <v>103285.44989387688</v>
      </c>
      <c r="J21" s="62">
        <f t="shared" si="4"/>
        <v>5109.967084467666</v>
      </c>
      <c r="Q21" s="66"/>
    </row>
    <row r="22" spans="1:17" s="3" customFormat="1" ht="12.75">
      <c r="A22" s="80" t="s">
        <v>24</v>
      </c>
      <c r="B22" s="10">
        <v>61254.184707050634</v>
      </c>
      <c r="C22" s="10">
        <f t="shared" si="1"/>
        <v>154451.16606973246</v>
      </c>
      <c r="D22" s="41">
        <v>70000</v>
      </c>
      <c r="E22" s="52">
        <f t="shared" si="0"/>
        <v>178968.1539383964</v>
      </c>
      <c r="F22" s="10">
        <v>553</v>
      </c>
      <c r="G22" s="107">
        <f>+IF(D22=0,"",'[2]Tabelle1'!$B$7)</f>
        <v>448</v>
      </c>
      <c r="H22" s="7">
        <f t="shared" si="2"/>
        <v>86406.25</v>
      </c>
      <c r="I22" s="7">
        <f t="shared" si="3"/>
        <v>189691.69989387688</v>
      </c>
      <c r="J22" s="62">
        <f t="shared" si="4"/>
        <v>25152.065292949366</v>
      </c>
      <c r="Q22" s="66"/>
    </row>
    <row r="23" spans="1:17" s="3" customFormat="1" ht="12.75">
      <c r="A23" s="80" t="s">
        <v>25</v>
      </c>
      <c r="B23" s="10">
        <v>88842.54745086282</v>
      </c>
      <c r="C23" s="10">
        <f t="shared" si="1"/>
        <v>243293.71352059528</v>
      </c>
      <c r="D23" s="41">
        <v>64000</v>
      </c>
      <c r="E23" s="52">
        <f t="shared" si="0"/>
        <v>242968.1539383964</v>
      </c>
      <c r="F23" s="10">
        <v>548</v>
      </c>
      <c r="G23" s="107">
        <f>+IF(D23=0,"",'[2]Tabelle1'!$B$8)</f>
        <v>450</v>
      </c>
      <c r="H23" s="7">
        <f t="shared" si="2"/>
        <v>77937.77777777778</v>
      </c>
      <c r="I23" s="7">
        <f t="shared" si="3"/>
        <v>267629.47767165466</v>
      </c>
      <c r="J23" s="62">
        <f t="shared" si="4"/>
        <v>-10904.769673085044</v>
      </c>
      <c r="Q23" s="66"/>
    </row>
    <row r="24" spans="1:17" s="3" customFormat="1" ht="12.75">
      <c r="A24" s="80" t="s">
        <v>26</v>
      </c>
      <c r="B24" s="10">
        <v>65052.21873013722</v>
      </c>
      <c r="C24" s="10">
        <f t="shared" si="1"/>
        <v>308345.9322507325</v>
      </c>
      <c r="D24" s="41">
        <v>61000</v>
      </c>
      <c r="E24" s="52">
        <f t="shared" si="0"/>
        <v>303968.15393839637</v>
      </c>
      <c r="F24" s="10">
        <v>477</v>
      </c>
      <c r="G24" s="107">
        <f>+IF(D24=0,"",'[2]Tabelle1'!$B$9)</f>
        <v>406</v>
      </c>
      <c r="H24" s="7">
        <f t="shared" si="2"/>
        <v>71667.48768472906</v>
      </c>
      <c r="I24" s="7">
        <f t="shared" si="3"/>
        <v>339296.9653563837</v>
      </c>
      <c r="J24" s="62">
        <f t="shared" si="4"/>
        <v>6615.26895459184</v>
      </c>
      <c r="Q24" s="66"/>
    </row>
    <row r="25" spans="1:17" s="3" customFormat="1" ht="12.75">
      <c r="A25" s="80" t="s">
        <v>27</v>
      </c>
      <c r="B25" s="10">
        <v>61197.93993568965</v>
      </c>
      <c r="C25" s="10">
        <f t="shared" si="1"/>
        <v>369543.8721864221</v>
      </c>
      <c r="D25" s="41">
        <v>49000</v>
      </c>
      <c r="E25" s="52">
        <f t="shared" si="0"/>
        <v>352968.15393839637</v>
      </c>
      <c r="F25" s="10">
        <v>459</v>
      </c>
      <c r="G25" s="107">
        <f>+IF(D25=0,"",'[2]Tabelle1'!$B$10)</f>
        <v>426</v>
      </c>
      <c r="H25" s="7">
        <f t="shared" si="2"/>
        <v>52795.77464788732</v>
      </c>
      <c r="I25" s="7">
        <f t="shared" si="3"/>
        <v>392092.74000427104</v>
      </c>
      <c r="J25" s="62">
        <f t="shared" si="4"/>
        <v>-8402.165287802323</v>
      </c>
      <c r="Q25" s="66"/>
    </row>
    <row r="26" spans="1:17" s="3" customFormat="1" ht="12.75">
      <c r="A26" s="80" t="s">
        <v>28</v>
      </c>
      <c r="B26" s="73">
        <v>27027.729377665484</v>
      </c>
      <c r="C26" s="10">
        <f t="shared" si="1"/>
        <v>396571.6015640876</v>
      </c>
      <c r="D26" s="41">
        <v>34000</v>
      </c>
      <c r="E26" s="52">
        <f t="shared" si="0"/>
        <v>386968.15393839637</v>
      </c>
      <c r="F26" s="10">
        <v>334</v>
      </c>
      <c r="G26" s="107">
        <f>+IF(D26=0,"",'[2]Tabelle1'!$B$11)</f>
        <v>311</v>
      </c>
      <c r="H26" s="7">
        <f t="shared" si="2"/>
        <v>36514.46945337621</v>
      </c>
      <c r="I26" s="7">
        <f t="shared" si="3"/>
        <v>428607.20945764723</v>
      </c>
      <c r="J26" s="62">
        <f t="shared" si="4"/>
        <v>9486.740075710724</v>
      </c>
      <c r="Q26" s="66"/>
    </row>
    <row r="27" spans="1:17" s="3" customFormat="1" ht="12.75">
      <c r="A27" s="80" t="s">
        <v>29</v>
      </c>
      <c r="B27" s="73">
        <v>11758.78590937458</v>
      </c>
      <c r="C27" s="10">
        <f t="shared" si="1"/>
        <v>408330.3874734622</v>
      </c>
      <c r="D27" s="41"/>
      <c r="E27" s="52">
        <f t="shared" si="0"/>
        <v>386968.15393839637</v>
      </c>
      <c r="F27" s="10">
        <v>177</v>
      </c>
      <c r="G27" s="108">
        <f>+IF(D27=0,"",'[2]Tabelle1'!$B$12)</f>
      </c>
      <c r="H27" s="7"/>
      <c r="I27" s="7"/>
      <c r="J27" s="62"/>
      <c r="Q27" s="66"/>
    </row>
    <row r="28" spans="1:17" s="3" customFormat="1" ht="12.75">
      <c r="A28" s="80" t="s">
        <v>30</v>
      </c>
      <c r="B28" s="73">
        <v>7620.259345683265</v>
      </c>
      <c r="C28" s="10">
        <f t="shared" si="1"/>
        <v>415950.6468191455</v>
      </c>
      <c r="D28" s="41"/>
      <c r="E28" s="52">
        <f t="shared" si="0"/>
        <v>386968.15393839637</v>
      </c>
      <c r="F28" s="10">
        <v>62</v>
      </c>
      <c r="G28" s="108">
        <f>+IF(D28=0,"",'[2]Tabelle1'!$B$13)</f>
      </c>
      <c r="H28" s="7"/>
      <c r="I28" s="7"/>
      <c r="J28" s="62"/>
      <c r="Q28" s="66"/>
    </row>
    <row r="29" spans="1:17" s="3" customFormat="1" ht="13.5" thickBot="1">
      <c r="A29" s="81" t="s">
        <v>31</v>
      </c>
      <c r="B29" s="13">
        <v>3661.3531808544826</v>
      </c>
      <c r="C29" s="13">
        <f>+C28+B29</f>
        <v>419611.99999999994</v>
      </c>
      <c r="D29" s="42"/>
      <c r="E29" s="14">
        <f t="shared" si="0"/>
        <v>386968.15393839637</v>
      </c>
      <c r="F29" s="74">
        <v>4</v>
      </c>
      <c r="G29" s="109">
        <f>+IF(D29=0,"",F29)</f>
      </c>
      <c r="H29" s="8"/>
      <c r="I29" s="8"/>
      <c r="J29" s="77"/>
      <c r="Q29" s="66"/>
    </row>
    <row r="30" spans="2:17" s="3" customFormat="1" ht="13.5" thickBot="1">
      <c r="B30" s="4"/>
      <c r="C30" s="75"/>
      <c r="D30" s="4"/>
      <c r="E30" s="4"/>
      <c r="F30" s="4"/>
      <c r="G30" s="4"/>
      <c r="H30" s="4"/>
      <c r="I30" s="63" t="s">
        <v>19</v>
      </c>
      <c r="J30" s="76">
        <f>+SUM(J18:J29)</f>
        <v>32035.60789355961</v>
      </c>
      <c r="Q30" s="66"/>
    </row>
    <row r="31" spans="1:17" s="3" customFormat="1" ht="13.5" thickTop="1">
      <c r="A31" s="100"/>
      <c r="B31" s="4"/>
      <c r="C31" s="4"/>
      <c r="D31" s="4"/>
      <c r="E31" s="4"/>
      <c r="F31" s="4"/>
      <c r="G31" s="4"/>
      <c r="H31" s="4"/>
      <c r="I31" s="4"/>
      <c r="Q31" s="66"/>
    </row>
    <row r="32" spans="2:17" s="3" customFormat="1" ht="12.75">
      <c r="B32" s="4"/>
      <c r="C32" s="4"/>
      <c r="D32" s="4"/>
      <c r="E32" s="4"/>
      <c r="F32" s="4"/>
      <c r="G32" s="4"/>
      <c r="H32" s="4"/>
      <c r="I32" s="4"/>
      <c r="Q32" s="66"/>
    </row>
    <row r="33" s="3" customFormat="1" ht="12.75">
      <c r="Q33" s="6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0">
      <selection activeCell="L14" sqref="L14:Q29"/>
    </sheetView>
  </sheetViews>
  <sheetFormatPr defaultColWidth="11.421875" defaultRowHeight="12.75"/>
  <cols>
    <col min="2" max="2" width="12.8515625" style="0" customWidth="1"/>
    <col min="3" max="4" width="0" style="0" hidden="1" customWidth="1"/>
    <col min="5" max="5" width="15.421875" style="0" customWidth="1"/>
    <col min="8" max="8" width="15.57421875" style="0" bestFit="1" customWidth="1"/>
    <col min="9" max="9" width="8.00390625" style="0" customWidth="1"/>
    <col min="22" max="22" width="11.57421875" style="67" customWidth="1"/>
  </cols>
  <sheetData>
    <row r="1" spans="1:13" ht="15">
      <c r="A1" s="2" t="str">
        <f>+Heizenergie!A1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" ht="21" thickBot="1">
      <c r="A3" s="1" t="s">
        <v>0</v>
      </c>
      <c r="F3" s="1" t="str">
        <f>+Heizenergie!E3</f>
        <v>2019/20</v>
      </c>
    </row>
    <row r="4" spans="1:8" ht="21" thickBot="1">
      <c r="A4" s="84" t="str">
        <f>+Heizenergie!A4</f>
        <v>Ergebnisse des Karl-Marx-Schule</v>
      </c>
      <c r="B4" s="85"/>
      <c r="C4" s="85"/>
      <c r="D4" s="85"/>
      <c r="E4" s="85"/>
      <c r="F4" s="85"/>
      <c r="G4" s="85"/>
      <c r="H4" s="86"/>
    </row>
    <row r="6" spans="1:8" ht="16.5" thickBot="1">
      <c r="A6" s="11" t="s">
        <v>8</v>
      </c>
      <c r="B6" s="2"/>
      <c r="C6" s="2"/>
      <c r="D6" s="2"/>
      <c r="E6" s="2" t="s">
        <v>35</v>
      </c>
      <c r="F6" s="2"/>
      <c r="G6" s="2"/>
      <c r="H6" s="2"/>
    </row>
    <row r="7" spans="1:8" ht="12.75">
      <c r="A7" s="18" t="s">
        <v>1</v>
      </c>
      <c r="B7" s="19" t="s">
        <v>2</v>
      </c>
      <c r="C7" s="46"/>
      <c r="D7" s="46"/>
      <c r="E7" s="20" t="s">
        <v>2</v>
      </c>
      <c r="F7" s="21" t="s">
        <v>2</v>
      </c>
      <c r="G7" s="20" t="s">
        <v>2</v>
      </c>
      <c r="H7" s="93" t="s">
        <v>5</v>
      </c>
    </row>
    <row r="8" spans="1:8" ht="12.75">
      <c r="A8" s="22"/>
      <c r="B8" s="23" t="s">
        <v>3</v>
      </c>
      <c r="C8" s="47"/>
      <c r="D8" s="47"/>
      <c r="E8" s="24" t="s">
        <v>9</v>
      </c>
      <c r="F8" s="25"/>
      <c r="G8" s="24" t="s">
        <v>9</v>
      </c>
      <c r="H8" s="94" t="s">
        <v>6</v>
      </c>
    </row>
    <row r="9" spans="1:8" ht="12.75">
      <c r="A9" s="22"/>
      <c r="B9" s="23" t="s">
        <v>4</v>
      </c>
      <c r="C9" s="47"/>
      <c r="D9" s="47"/>
      <c r="E9" s="24" t="s">
        <v>4</v>
      </c>
      <c r="F9" s="25" t="s">
        <v>4</v>
      </c>
      <c r="G9" s="24" t="s">
        <v>4</v>
      </c>
      <c r="H9" s="94" t="s">
        <v>4</v>
      </c>
    </row>
    <row r="10" spans="1:8" ht="12.75">
      <c r="A10" s="22"/>
      <c r="B10" s="97" t="s">
        <v>51</v>
      </c>
      <c r="C10" s="99"/>
      <c r="D10" s="47"/>
      <c r="E10" s="96"/>
      <c r="F10" s="25"/>
      <c r="G10" s="24"/>
      <c r="H10" s="94"/>
    </row>
    <row r="11" spans="1:8" ht="12.75">
      <c r="A11" s="22"/>
      <c r="B11" s="120" t="s">
        <v>44</v>
      </c>
      <c r="C11" s="121"/>
      <c r="D11" s="121"/>
      <c r="E11" s="122"/>
      <c r="F11" s="25"/>
      <c r="G11" s="24"/>
      <c r="H11" s="94"/>
    </row>
    <row r="12" spans="1:8" ht="12.75">
      <c r="A12" s="22"/>
      <c r="B12" s="110" t="s">
        <v>56</v>
      </c>
      <c r="C12" s="111" t="s">
        <v>52</v>
      </c>
      <c r="D12" s="111" t="s">
        <v>52</v>
      </c>
      <c r="E12" s="112" t="s">
        <v>54</v>
      </c>
      <c r="F12" s="25"/>
      <c r="G12" s="24"/>
      <c r="H12" s="94"/>
    </row>
    <row r="13" spans="1:8" ht="12.75">
      <c r="A13" s="22"/>
      <c r="B13" s="113" t="s">
        <v>57</v>
      </c>
      <c r="C13" s="114" t="s">
        <v>53</v>
      </c>
      <c r="D13" s="114" t="s">
        <v>53</v>
      </c>
      <c r="E13" s="115" t="s">
        <v>55</v>
      </c>
      <c r="F13" s="25"/>
      <c r="G13" s="24"/>
      <c r="H13" s="94"/>
    </row>
    <row r="14" spans="1:8" ht="13.5" thickBot="1">
      <c r="A14" s="26"/>
      <c r="B14" s="27" t="s">
        <v>32</v>
      </c>
      <c r="C14" s="48"/>
      <c r="D14" s="48"/>
      <c r="E14" s="28" t="s">
        <v>32</v>
      </c>
      <c r="F14" s="29" t="str">
        <f>+F3</f>
        <v>2019/20</v>
      </c>
      <c r="G14" s="92" t="str">
        <f>+F14</f>
        <v>2019/20</v>
      </c>
      <c r="H14" s="95" t="str">
        <f>+G14</f>
        <v>2019/20</v>
      </c>
    </row>
    <row r="15" spans="1:8" ht="12.75">
      <c r="A15" s="79" t="s">
        <v>20</v>
      </c>
      <c r="B15" s="70">
        <v>2487.1285000000003</v>
      </c>
      <c r="C15" s="68">
        <v>4055</v>
      </c>
      <c r="D15" s="49">
        <v>801</v>
      </c>
      <c r="E15" s="50">
        <f>+B15</f>
        <v>2487.1285000000003</v>
      </c>
      <c r="F15" s="40">
        <f>2266+880</f>
        <v>3146</v>
      </c>
      <c r="G15" s="50">
        <f>+F15</f>
        <v>3146</v>
      </c>
      <c r="H15" s="55">
        <f>IF(F15=0,"",+F15-B15)</f>
        <v>658.8714999999997</v>
      </c>
    </row>
    <row r="16" spans="1:8" ht="12.75">
      <c r="A16" s="80" t="s">
        <v>21</v>
      </c>
      <c r="B16" s="71">
        <v>2688.937</v>
      </c>
      <c r="C16" s="69">
        <v>6344</v>
      </c>
      <c r="D16" s="51">
        <v>801</v>
      </c>
      <c r="E16" s="52">
        <f aca="true" t="shared" si="0" ref="E16:E26">+E15+B16</f>
        <v>5176.065500000001</v>
      </c>
      <c r="F16" s="41">
        <f>3842+1200</f>
        <v>5042</v>
      </c>
      <c r="G16" s="52">
        <f>+G15+F16</f>
        <v>8188</v>
      </c>
      <c r="H16" s="56">
        <f aca="true" t="shared" si="1" ref="H16:H23">IF(F16=0,"",+F16-B16)</f>
        <v>2353.063</v>
      </c>
    </row>
    <row r="17" spans="1:8" ht="12.75">
      <c r="A17" s="80" t="s">
        <v>22</v>
      </c>
      <c r="B17" s="71">
        <v>5866.269</v>
      </c>
      <c r="C17" s="69">
        <v>8044</v>
      </c>
      <c r="D17" s="51">
        <v>801</v>
      </c>
      <c r="E17" s="52">
        <f t="shared" si="0"/>
        <v>11042.3345</v>
      </c>
      <c r="F17" s="41">
        <v>4490</v>
      </c>
      <c r="G17" s="52">
        <f aca="true" t="shared" si="2" ref="G17:G23">+G16+F17</f>
        <v>12678</v>
      </c>
      <c r="H17" s="56">
        <f t="shared" si="1"/>
        <v>-1376.2690000000002</v>
      </c>
    </row>
    <row r="18" spans="1:8" ht="12.75">
      <c r="A18" s="80" t="s">
        <v>23</v>
      </c>
      <c r="B18" s="71">
        <v>5107.8745</v>
      </c>
      <c r="C18" s="69">
        <v>11010</v>
      </c>
      <c r="D18" s="51">
        <v>801</v>
      </c>
      <c r="E18" s="52">
        <f t="shared" si="0"/>
        <v>16150.209</v>
      </c>
      <c r="F18" s="41">
        <v>5248</v>
      </c>
      <c r="G18" s="52">
        <f t="shared" si="2"/>
        <v>17926</v>
      </c>
      <c r="H18" s="56">
        <f t="shared" si="1"/>
        <v>140.1255000000001</v>
      </c>
    </row>
    <row r="19" spans="1:8" ht="12.75">
      <c r="A19" s="80" t="s">
        <v>24</v>
      </c>
      <c r="B19" s="71">
        <v>5008.3525</v>
      </c>
      <c r="C19" s="69">
        <v>9619</v>
      </c>
      <c r="D19" s="51">
        <v>801</v>
      </c>
      <c r="E19" s="52">
        <f t="shared" si="0"/>
        <v>21158.5615</v>
      </c>
      <c r="F19" s="41">
        <v>5118</v>
      </c>
      <c r="G19" s="52">
        <f t="shared" si="2"/>
        <v>23044</v>
      </c>
      <c r="H19" s="56">
        <f t="shared" si="1"/>
        <v>109.64750000000004</v>
      </c>
    </row>
    <row r="20" spans="1:8" ht="12.75">
      <c r="A20" s="80" t="s">
        <v>25</v>
      </c>
      <c r="B20" s="71">
        <v>5173.3009999999995</v>
      </c>
      <c r="C20" s="69">
        <v>13879</v>
      </c>
      <c r="D20" s="51">
        <v>801</v>
      </c>
      <c r="E20" s="52">
        <f t="shared" si="0"/>
        <v>26331.8625</v>
      </c>
      <c r="F20" s="41">
        <v>5519</v>
      </c>
      <c r="G20" s="52">
        <f t="shared" si="2"/>
        <v>28563</v>
      </c>
      <c r="H20" s="56">
        <f t="shared" si="1"/>
        <v>345.6990000000005</v>
      </c>
    </row>
    <row r="21" spans="1:8" ht="12.75">
      <c r="A21" s="80" t="s">
        <v>26</v>
      </c>
      <c r="B21" s="71">
        <v>4770.6055</v>
      </c>
      <c r="C21" s="69">
        <v>11829</v>
      </c>
      <c r="D21" s="51">
        <v>801</v>
      </c>
      <c r="E21" s="52">
        <f t="shared" si="0"/>
        <v>31102.468</v>
      </c>
      <c r="F21" s="41">
        <v>4878</v>
      </c>
      <c r="G21" s="52">
        <f t="shared" si="2"/>
        <v>33441</v>
      </c>
      <c r="H21" s="56">
        <f t="shared" si="1"/>
        <v>107.39450000000033</v>
      </c>
    </row>
    <row r="22" spans="1:8" ht="12.75">
      <c r="A22" s="80" t="s">
        <v>27</v>
      </c>
      <c r="B22" s="71">
        <v>5094.052</v>
      </c>
      <c r="C22" s="69">
        <v>9856</v>
      </c>
      <c r="D22" s="51">
        <v>801</v>
      </c>
      <c r="E22" s="52">
        <f t="shared" si="0"/>
        <v>36196.520000000004</v>
      </c>
      <c r="F22" s="41">
        <v>4011</v>
      </c>
      <c r="G22" s="52">
        <f t="shared" si="2"/>
        <v>37452</v>
      </c>
      <c r="H22" s="56">
        <f t="shared" si="1"/>
        <v>-1083.0519999999997</v>
      </c>
    </row>
    <row r="23" spans="1:8" ht="12.75">
      <c r="A23" s="80" t="s">
        <v>28</v>
      </c>
      <c r="B23" s="71">
        <v>2937.742</v>
      </c>
      <c r="C23" s="51">
        <v>5932</v>
      </c>
      <c r="D23" s="51">
        <v>801</v>
      </c>
      <c r="E23" s="52">
        <f t="shared" si="0"/>
        <v>39134.262</v>
      </c>
      <c r="F23" s="41">
        <v>3278</v>
      </c>
      <c r="G23" s="52">
        <f t="shared" si="2"/>
        <v>40730</v>
      </c>
      <c r="H23" s="56">
        <f t="shared" si="1"/>
        <v>340.2579999999998</v>
      </c>
    </row>
    <row r="24" spans="1:8" ht="12.75">
      <c r="A24" s="80" t="s">
        <v>29</v>
      </c>
      <c r="B24" s="71">
        <v>3391.12</v>
      </c>
      <c r="C24" s="51">
        <v>6295</v>
      </c>
      <c r="D24" s="51">
        <v>801</v>
      </c>
      <c r="E24" s="52">
        <f t="shared" si="0"/>
        <v>42525.382000000005</v>
      </c>
      <c r="F24" s="41"/>
      <c r="G24" s="52"/>
      <c r="H24" s="56">
        <f>IF(F24=0,"",+F24-B24)</f>
      </c>
    </row>
    <row r="25" spans="1:8" ht="12.75">
      <c r="A25" s="80" t="s">
        <v>30</v>
      </c>
      <c r="B25" s="71">
        <v>2846.5135</v>
      </c>
      <c r="C25" s="51">
        <v>5470</v>
      </c>
      <c r="D25" s="51">
        <v>801</v>
      </c>
      <c r="E25" s="52">
        <f t="shared" si="0"/>
        <v>45371.895500000006</v>
      </c>
      <c r="F25" s="54"/>
      <c r="G25" s="52"/>
      <c r="H25" s="56">
        <f>IF(F25=0,"",+F25-B25)</f>
      </c>
    </row>
    <row r="26" spans="1:8" ht="13.5" thickBot="1">
      <c r="A26" s="81" t="s">
        <v>31</v>
      </c>
      <c r="B26" s="72">
        <v>1601.5669999999998</v>
      </c>
      <c r="C26" s="58">
        <v>3599</v>
      </c>
      <c r="D26" s="58">
        <v>801</v>
      </c>
      <c r="E26" s="14">
        <f t="shared" si="0"/>
        <v>46973.46250000001</v>
      </c>
      <c r="F26" s="78"/>
      <c r="G26" s="14"/>
      <c r="H26" s="57">
        <f>IF(F26=0,"",+F26-B26)</f>
      </c>
    </row>
    <row r="27" spans="1:8" ht="12" customHeight="1">
      <c r="A27" s="75"/>
      <c r="B27" s="75"/>
      <c r="C27" s="75">
        <f>SUM(C15:C26)</f>
        <v>95932</v>
      </c>
      <c r="D27" s="75"/>
      <c r="E27" s="118" t="s">
        <v>7</v>
      </c>
      <c r="F27" s="118"/>
      <c r="G27" s="118"/>
      <c r="H27" s="119">
        <f>SUM(H15:H26)</f>
        <v>1595.7380000000007</v>
      </c>
    </row>
    <row r="28" spans="1:8" ht="12.75">
      <c r="A28" s="100"/>
      <c r="B28" s="4"/>
      <c r="C28" s="4">
        <f>+C27-F29</f>
        <v>95932</v>
      </c>
      <c r="D28" s="4"/>
      <c r="E28" s="4"/>
      <c r="F28" s="4"/>
      <c r="G28" s="4"/>
      <c r="H28" s="4"/>
    </row>
    <row r="29" spans="1:8" ht="12.75">
      <c r="A29" s="3"/>
      <c r="B29" s="3"/>
      <c r="C29" s="3"/>
      <c r="D29" s="3"/>
      <c r="E29" s="3"/>
      <c r="F29" s="3"/>
      <c r="G29" s="4"/>
      <c r="H29" s="3"/>
    </row>
    <row r="53" spans="1:4" ht="12.75">
      <c r="A53" s="12"/>
      <c r="B53" s="12"/>
      <c r="C53" s="12"/>
      <c r="D53" s="12"/>
    </row>
    <row r="54" spans="1:8" ht="12.75">
      <c r="A54" s="12"/>
      <c r="B54" s="12"/>
      <c r="C54" s="12"/>
      <c r="D54" s="12"/>
      <c r="E54" s="12"/>
      <c r="F54" s="12"/>
      <c r="G54" s="12"/>
      <c r="H54" s="12"/>
    </row>
    <row r="55" spans="1:8" ht="12.75">
      <c r="A55" s="12"/>
      <c r="B55" s="12"/>
      <c r="C55" s="12"/>
      <c r="D55" s="12"/>
      <c r="E55" s="12"/>
      <c r="F55" s="12"/>
      <c r="G55" s="12"/>
      <c r="H55" s="12"/>
    </row>
    <row r="56" spans="1:8" ht="12.75">
      <c r="A56" s="12"/>
      <c r="B56" s="12"/>
      <c r="C56" s="12"/>
      <c r="D56" s="12"/>
      <c r="E56" s="12"/>
      <c r="F56" s="12"/>
      <c r="G56" s="12"/>
      <c r="H56" s="12"/>
    </row>
  </sheetData>
  <sheetProtection/>
  <mergeCells count="1">
    <mergeCell ref="B11:E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6" max="6" width="15.57421875" style="0" customWidth="1"/>
  </cols>
  <sheetData>
    <row r="1" ht="15">
      <c r="A1" s="2" t="str">
        <f>+Heizenergie!A1</f>
        <v>Seestadt Immobilien</v>
      </c>
    </row>
    <row r="2" ht="15">
      <c r="A2" s="2"/>
    </row>
    <row r="3" spans="1:5" ht="20.25">
      <c r="A3" s="82" t="s">
        <v>0</v>
      </c>
      <c r="B3" s="83"/>
      <c r="C3" s="82"/>
      <c r="D3" s="82" t="str">
        <f>+'elektr. Energie'!F3</f>
        <v>2019/20</v>
      </c>
      <c r="E3" s="83"/>
    </row>
    <row r="4" spans="1:8" ht="20.25">
      <c r="A4" s="15" t="str">
        <f>+Heizenergie!A4</f>
        <v>Ergebnisse des Karl-Marx-Schule</v>
      </c>
      <c r="B4" s="16"/>
      <c r="C4" s="16"/>
      <c r="D4" s="16"/>
      <c r="E4" s="16"/>
      <c r="F4" s="17"/>
      <c r="H4" t="s">
        <v>49</v>
      </c>
    </row>
    <row r="6" spans="1:6" ht="15.75">
      <c r="A6" s="11" t="s">
        <v>11</v>
      </c>
      <c r="B6" s="2"/>
      <c r="C6" s="2"/>
      <c r="D6" s="2"/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6" ht="12.75">
      <c r="A8" s="18" t="s">
        <v>1</v>
      </c>
      <c r="B8" s="19" t="s">
        <v>2</v>
      </c>
      <c r="C8" s="43" t="s">
        <v>2</v>
      </c>
      <c r="D8" s="21" t="s">
        <v>2</v>
      </c>
      <c r="E8" s="20" t="s">
        <v>2</v>
      </c>
      <c r="F8" s="93" t="s">
        <v>5</v>
      </c>
    </row>
    <row r="9" spans="1:6" ht="12.75">
      <c r="A9" s="22"/>
      <c r="B9" s="23" t="s">
        <v>3</v>
      </c>
      <c r="C9" s="36" t="s">
        <v>9</v>
      </c>
      <c r="D9" s="25"/>
      <c r="E9" s="24" t="s">
        <v>9</v>
      </c>
      <c r="F9" s="94" t="s">
        <v>6</v>
      </c>
    </row>
    <row r="10" spans="1:6" ht="12.75">
      <c r="A10" s="22"/>
      <c r="B10" s="23" t="s">
        <v>12</v>
      </c>
      <c r="C10" s="44" t="s">
        <v>12</v>
      </c>
      <c r="D10" s="25" t="s">
        <v>12</v>
      </c>
      <c r="E10" s="24" t="s">
        <v>12</v>
      </c>
      <c r="F10" s="94" t="s">
        <v>12</v>
      </c>
    </row>
    <row r="11" spans="1:6" ht="12.75">
      <c r="A11" s="22"/>
      <c r="B11" s="97" t="s">
        <v>38</v>
      </c>
      <c r="C11" s="98"/>
      <c r="D11" s="25"/>
      <c r="E11" s="24"/>
      <c r="F11" s="94"/>
    </row>
    <row r="12" spans="1:6" ht="12.75">
      <c r="A12" s="22"/>
      <c r="B12" s="97" t="s">
        <v>42</v>
      </c>
      <c r="C12" s="98"/>
      <c r="D12" s="25"/>
      <c r="E12" s="24"/>
      <c r="F12" s="94"/>
    </row>
    <row r="13" spans="1:6" ht="12.75">
      <c r="A13" s="22"/>
      <c r="B13" s="97" t="s">
        <v>41</v>
      </c>
      <c r="C13" s="98"/>
      <c r="D13" s="25"/>
      <c r="E13" s="24"/>
      <c r="F13" s="94"/>
    </row>
    <row r="14" spans="1:6" ht="12.75">
      <c r="A14" s="22"/>
      <c r="B14" s="97" t="s">
        <v>39</v>
      </c>
      <c r="C14" s="98"/>
      <c r="D14" s="25"/>
      <c r="E14" s="24"/>
      <c r="F14" s="94"/>
    </row>
    <row r="15" spans="1:6" ht="12.75">
      <c r="A15" s="22"/>
      <c r="B15" s="97" t="s">
        <v>40</v>
      </c>
      <c r="C15" s="99"/>
      <c r="D15" s="25"/>
      <c r="E15" s="24"/>
      <c r="F15" s="94"/>
    </row>
    <row r="16" spans="1:6" ht="12.75">
      <c r="A16" s="22"/>
      <c r="B16" s="116" t="s">
        <v>57</v>
      </c>
      <c r="C16" s="117" t="s">
        <v>58</v>
      </c>
      <c r="D16" s="25"/>
      <c r="E16" s="24"/>
      <c r="F16" s="94"/>
    </row>
    <row r="17" spans="1:6" ht="13.5" thickBot="1">
      <c r="A17" s="26"/>
      <c r="B17" s="27" t="s">
        <v>32</v>
      </c>
      <c r="C17" s="39" t="s">
        <v>32</v>
      </c>
      <c r="D17" s="29" t="str">
        <f>+D3</f>
        <v>2019/20</v>
      </c>
      <c r="E17" s="92" t="str">
        <f>+D3</f>
        <v>2019/20</v>
      </c>
      <c r="F17" s="95" t="str">
        <f>+E17</f>
        <v>2019/20</v>
      </c>
    </row>
    <row r="18" spans="1:6" ht="12.75">
      <c r="A18" s="79" t="s">
        <v>20</v>
      </c>
      <c r="B18" s="87">
        <v>52.34891447368421</v>
      </c>
      <c r="C18" s="50">
        <f>+B18</f>
        <v>52.34891447368421</v>
      </c>
      <c r="D18" s="40">
        <v>34</v>
      </c>
      <c r="E18" s="50">
        <f>+D18</f>
        <v>34</v>
      </c>
      <c r="F18" s="55">
        <f>IF(D18=0,"",+D18-B18)</f>
        <v>-18.34891447368421</v>
      </c>
    </row>
    <row r="19" spans="1:6" ht="12.75">
      <c r="A19" s="80" t="s">
        <v>21</v>
      </c>
      <c r="B19" s="88">
        <v>47.02529605263159</v>
      </c>
      <c r="C19" s="52">
        <f aca="true" t="shared" si="0" ref="C19:C29">+C18+B19</f>
        <v>99.3742105263158</v>
      </c>
      <c r="D19" s="41">
        <v>54</v>
      </c>
      <c r="E19" s="52">
        <f>+E18+D19</f>
        <v>88</v>
      </c>
      <c r="F19" s="53">
        <f>IF(D19=0,"",+D19-B19)</f>
        <v>6.974703947368411</v>
      </c>
    </row>
    <row r="20" spans="1:6" ht="12.75">
      <c r="A20" s="80" t="s">
        <v>22</v>
      </c>
      <c r="B20" s="88">
        <v>39.92713815789474</v>
      </c>
      <c r="C20" s="52">
        <f t="shared" si="0"/>
        <v>139.30134868421055</v>
      </c>
      <c r="D20" s="41">
        <v>42</v>
      </c>
      <c r="E20" s="52">
        <f aca="true" t="shared" si="1" ref="E20:E26">+E19+D20</f>
        <v>130</v>
      </c>
      <c r="F20" s="53">
        <f>IF(D20=0,"",+D20-B20)</f>
        <v>2.0728618421052616</v>
      </c>
    </row>
    <row r="21" spans="1:6" ht="12.75">
      <c r="A21" s="80" t="s">
        <v>23</v>
      </c>
      <c r="B21" s="88">
        <v>54.12345394736842</v>
      </c>
      <c r="C21" s="52">
        <f t="shared" si="0"/>
        <v>193.42480263157898</v>
      </c>
      <c r="D21" s="41">
        <v>48</v>
      </c>
      <c r="E21" s="52">
        <f t="shared" si="1"/>
        <v>178</v>
      </c>
      <c r="F21" s="53">
        <f>IF(D21=0,"",+D21-B21)</f>
        <v>-6.123453947368418</v>
      </c>
    </row>
    <row r="22" spans="1:6" ht="12.75">
      <c r="A22" s="80" t="s">
        <v>24</v>
      </c>
      <c r="B22" s="88">
        <v>50.574374999999996</v>
      </c>
      <c r="C22" s="52">
        <f t="shared" si="0"/>
        <v>243.999177631579</v>
      </c>
      <c r="D22" s="41">
        <v>36</v>
      </c>
      <c r="E22" s="52">
        <f t="shared" si="1"/>
        <v>214</v>
      </c>
      <c r="F22" s="53">
        <f aca="true" t="shared" si="2" ref="F22:F29">IF(D22=0,"",+D22-B22)</f>
        <v>-14.574374999999996</v>
      </c>
    </row>
    <row r="23" spans="1:6" ht="12.75">
      <c r="A23" s="80" t="s">
        <v>25</v>
      </c>
      <c r="B23" s="88">
        <v>50.574374999999996</v>
      </c>
      <c r="C23" s="52">
        <f t="shared" si="0"/>
        <v>294.573552631579</v>
      </c>
      <c r="D23" s="41">
        <v>56</v>
      </c>
      <c r="E23" s="52">
        <f t="shared" si="1"/>
        <v>270</v>
      </c>
      <c r="F23" s="53">
        <f t="shared" si="2"/>
        <v>5.425625000000004</v>
      </c>
    </row>
    <row r="24" spans="1:6" ht="12.75">
      <c r="A24" s="80" t="s">
        <v>26</v>
      </c>
      <c r="B24" s="88">
        <v>50.574374999999996</v>
      </c>
      <c r="C24" s="52">
        <f t="shared" si="0"/>
        <v>345.14792763157897</v>
      </c>
      <c r="D24" s="41">
        <v>46</v>
      </c>
      <c r="E24" s="52">
        <f t="shared" si="1"/>
        <v>316</v>
      </c>
      <c r="F24" s="53">
        <f>IF(D24=0,"",+D24-B24)</f>
        <v>-4.574374999999996</v>
      </c>
    </row>
    <row r="25" spans="1:6" ht="12.75">
      <c r="A25" s="80" t="s">
        <v>27</v>
      </c>
      <c r="B25" s="88">
        <v>50.574374999999996</v>
      </c>
      <c r="C25" s="52">
        <f t="shared" si="0"/>
        <v>395.72230263157894</v>
      </c>
      <c r="D25" s="41">
        <v>45</v>
      </c>
      <c r="E25" s="52">
        <f t="shared" si="1"/>
        <v>361</v>
      </c>
      <c r="F25" s="53">
        <f t="shared" si="2"/>
        <v>-5.574374999999996</v>
      </c>
    </row>
    <row r="26" spans="1:6" ht="12.75">
      <c r="A26" s="80" t="s">
        <v>28</v>
      </c>
      <c r="B26" s="88">
        <v>42.58894736842105</v>
      </c>
      <c r="C26" s="52">
        <f t="shared" si="0"/>
        <v>438.31125</v>
      </c>
      <c r="D26" s="41">
        <v>17</v>
      </c>
      <c r="E26" s="52">
        <f t="shared" si="1"/>
        <v>378</v>
      </c>
      <c r="F26" s="53">
        <f>IF(D26=0,"",+D26-B26)</f>
        <v>-25.588947368421053</v>
      </c>
    </row>
    <row r="27" spans="1:6" ht="12.75">
      <c r="A27" s="80" t="s">
        <v>29</v>
      </c>
      <c r="B27" s="88">
        <v>51.46164473684211</v>
      </c>
      <c r="C27" s="52">
        <f t="shared" si="0"/>
        <v>489.7728947368421</v>
      </c>
      <c r="D27" s="41"/>
      <c r="E27" s="52"/>
      <c r="F27" s="53">
        <f t="shared" si="2"/>
      </c>
    </row>
    <row r="28" spans="1:6" ht="12.75">
      <c r="A28" s="80" t="s">
        <v>30</v>
      </c>
      <c r="B28" s="88">
        <v>40.81440789473684</v>
      </c>
      <c r="C28" s="52">
        <f t="shared" si="0"/>
        <v>530.587302631579</v>
      </c>
      <c r="D28" s="54"/>
      <c r="E28" s="52"/>
      <c r="F28" s="53">
        <f t="shared" si="2"/>
      </c>
    </row>
    <row r="29" spans="1:6" ht="13.5" thickBot="1">
      <c r="A29" s="81" t="s">
        <v>31</v>
      </c>
      <c r="B29" s="89">
        <v>24.843552631578945</v>
      </c>
      <c r="C29" s="14">
        <f t="shared" si="0"/>
        <v>555.4308552631579</v>
      </c>
      <c r="D29" s="78"/>
      <c r="E29" s="14"/>
      <c r="F29" s="57">
        <f t="shared" si="2"/>
      </c>
    </row>
    <row r="30" spans="1:6" ht="12.75">
      <c r="A30" s="75"/>
      <c r="B30" s="75"/>
      <c r="C30" s="118" t="s">
        <v>13</v>
      </c>
      <c r="D30" s="118"/>
      <c r="E30" s="118"/>
      <c r="F30" s="119">
        <f>SUM(F18:F29)</f>
        <v>-60.311249999999994</v>
      </c>
    </row>
    <row r="31" spans="1:6" ht="12.75">
      <c r="A31" s="4"/>
      <c r="B31" s="4"/>
      <c r="C31" s="4"/>
      <c r="D31" s="4"/>
      <c r="E31" s="4"/>
      <c r="F31" s="4"/>
    </row>
    <row r="32" spans="1:6" ht="12.75">
      <c r="A32" s="100"/>
      <c r="B32" s="3"/>
      <c r="C32" s="3"/>
      <c r="D32" s="3"/>
      <c r="E32" s="3"/>
      <c r="F32" s="3"/>
    </row>
    <row r="33" ht="12.75">
      <c r="A33" s="9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2019-09-24T05:09:39Z</cp:lastPrinted>
  <dcterms:created xsi:type="dcterms:W3CDTF">1999-04-30T04:59:30Z</dcterms:created>
  <dcterms:modified xsi:type="dcterms:W3CDTF">2020-05-14T04:55:45Z</dcterms:modified>
  <cp:category/>
  <cp:version/>
  <cp:contentType/>
  <cp:contentStatus/>
</cp:coreProperties>
</file>