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5" windowWidth="14700" windowHeight="11280" activeTab="2"/>
  </bookViews>
  <sheets>
    <sheet name="Heizenergie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<sst xmlns="http://schemas.openxmlformats.org/spreadsheetml/2006/main" count="124" uniqueCount="50">
  <si>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</si>
  <si>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</si>
  <si>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</si>
  <si>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</si>
  <si>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</si>
  <si>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</si>
  <si>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</si>
  <si>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</si>
  <si>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</si>
  <si>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</si>
  <si>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</si>
  <si>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</si>
  <si>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</si>
  <si>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7=3/6*5</t>
  </si>
  <si>
    <t>Mehr- oder</t>
  </si>
  <si>
    <t>Minderver-</t>
  </si>
  <si>
    <t>brauch</t>
  </si>
  <si>
    <t xml:space="preserve">    Gradtagszahl</t>
  </si>
  <si>
    <t>Summe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</si>
  <si>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</si>
  <si>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</si>
  <si>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</si>
  <si>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</si>
  <si>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</si>
  <si>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</si>
  <si>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</si>
  <si>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</si>
  <si>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</si>
  <si>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</si>
  <si>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</si>
  <si>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</si>
  <si>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1998/2001</t>
  </si>
  <si>
    <t>Heizenergie -Fernwärme-</t>
  </si>
  <si>
    <t>97/00</t>
  </si>
  <si>
    <t>Faktor: 40</t>
  </si>
  <si>
    <t>2000/2003</t>
  </si>
  <si>
    <t>Ergebnisse des Johann-Gutenberg-Schule</t>
  </si>
  <si>
    <t xml:space="preserve">Anpassung der Basiswerte </t>
  </si>
  <si>
    <t xml:space="preserve">in 2004; Modernisierung der </t>
  </si>
  <si>
    <t>Heizungsanlage</t>
  </si>
  <si>
    <t>Seestadt Immobilien</t>
  </si>
  <si>
    <t>Reduzierung der Basiswerte</t>
  </si>
  <si>
    <t>Neue Fenster in 2008</t>
  </si>
  <si>
    <t>aktuell</t>
  </si>
  <si>
    <t>in 2009 -11%</t>
  </si>
  <si>
    <t>in 2010 -5%</t>
  </si>
  <si>
    <t>Mehr/Minderverbrauch (m³)</t>
  </si>
  <si>
    <t xml:space="preserve">Reduzierung 2010 -5% </t>
  </si>
  <si>
    <t>Reduzierung 2012 -3%</t>
  </si>
  <si>
    <t>Reduzierung 2015 -7%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</si>
</sst>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</numFmts>
  <fonts count="5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.75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.25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8"/>
      <name val="Arial"/>
      <family val="0"/>
    </font>
    <font>
      <b/>
      <sz val="8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5" borderId="29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3" fontId="1" fillId="34" borderId="13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3" fontId="1" fillId="34" borderId="34" xfId="0" applyNumberFormat="1" applyFont="1" applyFill="1" applyBorder="1" applyAlignment="1">
      <alignment/>
    </xf>
    <xf numFmtId="0" fontId="0" fillId="35" borderId="35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36" borderId="3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36" borderId="41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6" borderId="42" xfId="0" applyNumberFormat="1" applyFont="1" applyFill="1" applyBorder="1" applyAlignment="1">
      <alignment/>
    </xf>
    <xf numFmtId="3" fontId="1" fillId="36" borderId="43" xfId="0" applyNumberFormat="1" applyFont="1" applyFill="1" applyBorder="1" applyAlignment="1">
      <alignment/>
    </xf>
    <xf numFmtId="3" fontId="1" fillId="36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35" borderId="46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3" fontId="0" fillId="36" borderId="43" xfId="0" applyNumberFormat="1" applyFont="1" applyFill="1" applyBorder="1" applyAlignment="1">
      <alignment/>
    </xf>
    <xf numFmtId="3" fontId="1" fillId="37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4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37" borderId="49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17" fontId="0" fillId="35" borderId="29" xfId="0" applyNumberFormat="1" applyFont="1" applyFill="1" applyBorder="1" applyAlignment="1">
      <alignment horizontal="center"/>
    </xf>
    <xf numFmtId="17" fontId="0" fillId="35" borderId="50" xfId="0" applyNumberFormat="1" applyFont="1" applyFill="1" applyBorder="1" applyAlignment="1">
      <alignment horizontal="center"/>
    </xf>
    <xf numFmtId="17" fontId="0" fillId="35" borderId="5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2" fillId="34" borderId="52" xfId="0" applyFont="1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0" xfId="0" applyAlignment="1">
      <alignment horizontal="left"/>
    </xf>
    <xf numFmtId="16" fontId="0" fillId="35" borderId="33" xfId="0" applyNumberFormat="1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3" fontId="0" fillId="36" borderId="41" xfId="0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left"/>
    </xf>
    <xf numFmtId="0" fontId="0" fillId="35" borderId="57" xfId="0" applyFont="1" applyFill="1" applyBorder="1" applyAlignment="1">
      <alignment horizontal="center"/>
    </xf>
    <xf numFmtId="0" fontId="1" fillId="39" borderId="57" xfId="0" applyFont="1" applyFill="1" applyBorder="1" applyAlignment="1">
      <alignment horizontal="left"/>
    </xf>
    <xf numFmtId="0" fontId="1" fillId="39" borderId="0" xfId="0" applyFont="1" applyFill="1" applyBorder="1" applyAlignment="1">
      <alignment horizontal="left"/>
    </xf>
    <xf numFmtId="0" fontId="1" fillId="39" borderId="36" xfId="0" applyFont="1" applyFill="1" applyBorder="1" applyAlignment="1">
      <alignment horizontal="left"/>
    </xf>
    <xf numFmtId="3" fontId="0" fillId="36" borderId="4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3" fontId="0" fillId="34" borderId="58" xfId="0" applyNumberFormat="1" applyFont="1" applyFill="1" applyBorder="1" applyAlignment="1">
      <alignment/>
    </xf>
    <xf numFmtId="3" fontId="0" fillId="34" borderId="59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1" fillId="40" borderId="57" xfId="0" applyFont="1" applyFill="1" applyBorder="1" applyAlignment="1">
      <alignment horizontal="left"/>
    </xf>
    <xf numFmtId="0" fontId="1" fillId="40" borderId="0" xfId="0" applyFont="1" applyFill="1" applyBorder="1" applyAlignment="1">
      <alignment horizontal="left"/>
    </xf>
    <xf numFmtId="0" fontId="1" fillId="40" borderId="36" xfId="0" applyFont="1" applyFill="1" applyBorder="1" applyAlignment="1">
      <alignment horizontal="left"/>
    </xf>
    <xf numFmtId="3" fontId="0" fillId="36" borderId="44" xfId="0" applyNumberFormat="1" applyFont="1" applyFill="1" applyBorder="1" applyAlignment="1">
      <alignment/>
    </xf>
    <xf numFmtId="0" fontId="10" fillId="0" borderId="0" xfId="0" applyFont="1" applyAlignment="1">
      <alignment/>
    </xf>
    <xf numFmtId="17" fontId="10" fillId="0" borderId="0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3" fontId="1" fillId="41" borderId="0" xfId="0" applyNumberFormat="1" applyFont="1" applyFill="1" applyAlignment="1">
      <alignment/>
    </xf>
    <xf numFmtId="3" fontId="1" fillId="42" borderId="0" xfId="0" applyNumberFormat="1" applyFont="1" applyFill="1" applyAlignment="1">
      <alignment/>
    </xf>
    <xf numFmtId="0" fontId="1" fillId="42" borderId="0" xfId="0" applyFont="1" applyFill="1" applyAlignment="1">
      <alignment/>
    </xf>
    <xf numFmtId="3" fontId="1" fillId="43" borderId="0" xfId="0" applyNumberFormat="1" applyFont="1" applyFill="1" applyAlignment="1">
      <alignment/>
    </xf>
    <xf numFmtId="0" fontId="0" fillId="35" borderId="60" xfId="0" applyFont="1" applyFill="1" applyBorder="1" applyAlignment="1">
      <alignment horizontal="center"/>
    </xf>
    <xf numFmtId="0" fontId="0" fillId="35" borderId="61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35" borderId="62" xfId="0" applyFont="1" applyFill="1" applyBorder="1" applyAlignment="1">
      <alignment horizontal="center"/>
    </xf>
    <xf numFmtId="0" fontId="1" fillId="44" borderId="57" xfId="0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/>
    </xf>
    <xf numFmtId="0" fontId="1" fillId="44" borderId="36" xfId="0" applyFont="1" applyFill="1" applyBorder="1" applyAlignment="1">
      <alignment horizontal="center"/>
    </xf>
    <xf numFmtId="0" fontId="1" fillId="45" borderId="57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  <xf numFmtId="0" fontId="1" fillId="45" borderId="36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12"/>
          <c:y val="0.0232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225"/>
          <c:y val="0.11425"/>
          <c:w val="0.931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Heizenergie!$C$22</c:f>
              <c:strCache>
                <c:ptCount val="1"/>
                <c:pt idx="0">
                  <c:v>2000/2003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Heizenergie!$A$23:$A$34</c:f>
              <c:strCache/>
            </c:strRef>
          </c:cat>
          <c:val>
            <c:numRef>
              <c:f>Heizenergie!$C$23:$C$34</c:f>
              <c:numCache/>
            </c:numRef>
          </c:val>
          <c:smooth val="0"/>
        </c:ser>
        <c:ser>
          <c:idx val="1"/>
          <c:order val="1"/>
          <c:tx>
            <c:strRef>
              <c:f>Heizenergie!$I$22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Heizenergie!$A$23:$A$34</c:f>
              <c:strCache/>
            </c:strRef>
          </c:cat>
          <c:val>
            <c:numRef>
              <c:f>Heizenergie!$I$23:$I$34</c:f>
              <c:numCache/>
            </c:numRef>
          </c:val>
          <c:smooth val="0"/>
        </c:ser>
        <c:marker val="1"/>
        <c:axId val="57636366"/>
        <c:axId val="48965247"/>
      </c:lineChart>
      <c:catAx>
        <c:axId val="57636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65247"/>
        <c:crosses val="autoZero"/>
        <c:auto val="1"/>
        <c:lblOffset val="100"/>
        <c:tickLblSkip val="1"/>
        <c:noMultiLvlLbl val="0"/>
      </c:catAx>
      <c:valAx>
        <c:axId val="48965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6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8775"/>
          <c:w val="0.3547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5"/>
          <c:y val="0.13525"/>
          <c:w val="0.91325"/>
          <c:h val="0.696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Energie'!$E$13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Energie'!$A$14:$A$25</c:f>
              <c:strCache/>
            </c:strRef>
          </c:cat>
          <c:val>
            <c:numRef>
              <c:f>'elektr. Energie'!$E$14:$E$25</c:f>
              <c:numCache/>
            </c:numRef>
          </c:val>
          <c:smooth val="0"/>
        </c:ser>
        <c:ser>
          <c:idx val="1"/>
          <c:order val="1"/>
          <c:tx>
            <c:strRef>
              <c:f>'elektr. Energie'!$G$13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Energie'!$A$14:$A$25</c:f>
              <c:strCache/>
            </c:strRef>
          </c:cat>
          <c:val>
            <c:numRef>
              <c:f>'elektr. Energie'!$G$14:$G$25</c:f>
              <c:numCache/>
            </c:numRef>
          </c:val>
          <c:smooth val="0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13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34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31"/>
          <c:w val="0.341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275"/>
          <c:y val="0.08775"/>
          <c:w val="0.947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Trinkwasser!$C$11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Trinkwasser!$C$12:$C$23</c:f>
              <c:numCache/>
            </c:numRef>
          </c:val>
          <c:smooth val="0"/>
        </c:ser>
        <c:ser>
          <c:idx val="1"/>
          <c:order val="1"/>
          <c:tx>
            <c:strRef>
              <c:f>Trinkwasser!$E$11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Trinkwasser!$E$12:$E$23</c:f>
              <c:numCache/>
            </c:numRef>
          </c:val>
          <c:smooth val="0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54419"/>
        <c:crosses val="autoZero"/>
        <c:auto val="1"/>
        <c:lblOffset val="100"/>
        <c:tickLblSkip val="1"/>
        <c:noMultiLvlLbl val="0"/>
      </c:catAx>
      <c:valAx>
        <c:axId val="10854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21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7"/>
          <c:y val="0.928"/>
          <c:w val="0.360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95250</xdr:rowOff>
    </xdr:from>
    <xdr:to>
      <xdr:col>9</xdr:col>
      <xdr:colOff>514350</xdr:colOff>
      <xdr:row>51</xdr:row>
      <xdr:rowOff>76200</xdr:rowOff>
    </xdr:to>
    <xdr:graphicFrame>
      <xdr:nvGraphicFramePr>
        <xdr:cNvPr id="1" name="Diagramm 4"/>
        <xdr:cNvGraphicFramePr/>
      </xdr:nvGraphicFramePr>
      <xdr:xfrm>
        <a:off x="47625" y="6057900"/>
        <a:ext cx="5591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28</xdr:row>
      <xdr:rowOff>76200</xdr:rowOff>
    </xdr:from>
    <xdr:to>
      <xdr:col>8</xdr:col>
      <xdr:colOff>304800</xdr:colOff>
      <xdr:row>50</xdr:row>
      <xdr:rowOff>47625</xdr:rowOff>
    </xdr:to>
    <xdr:graphicFrame>
      <xdr:nvGraphicFramePr>
        <xdr:cNvPr id="1" name="Diagramm 2"/>
        <xdr:cNvGraphicFramePr/>
      </xdr:nvGraphicFramePr>
      <xdr:xfrm>
        <a:off x="133350" y="4933950"/>
        <a:ext cx="50196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0</xdr:rowOff>
    </xdr:from>
    <xdr:to>
      <xdr:col>6</xdr:col>
      <xdr:colOff>19050</xdr:colOff>
      <xdr:row>46</xdr:row>
      <xdr:rowOff>47625</xdr:rowOff>
    </xdr:to>
    <xdr:graphicFrame>
      <xdr:nvGraphicFramePr>
        <xdr:cNvPr id="1" name="Diagramm 3"/>
        <xdr:cNvGraphicFramePr/>
      </xdr:nvGraphicFramePr>
      <xdr:xfrm>
        <a:off x="104775" y="4695825"/>
        <a:ext cx="47625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0">
      <selection activeCell="N33" sqref="N33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6" width="11.57421875" style="2" customWidth="1"/>
    <col min="17" max="17" width="11.57421875" style="62" customWidth="1"/>
    <col min="18" max="16384" width="11.57421875" style="2" customWidth="1"/>
  </cols>
  <sheetData>
    <row r="1" ht="15">
      <c r="A1" s="2" t="s">
        <v>40</v>
      </c>
    </row>
    <row r="3" spans="1:17" s="1" customFormat="1" ht="20.25">
      <c r="A3" s="1" t="s">
        <v>0</v>
      </c>
      <c r="E3" s="1" t="str">
        <f>+'[1]Heizenergie'!$E$2</f>
        <v>2019/20</v>
      </c>
      <c r="Q3" s="63"/>
    </row>
    <row r="4" spans="1:17" s="1" customFormat="1" ht="20.25">
      <c r="A4" s="16" t="s">
        <v>36</v>
      </c>
      <c r="B4" s="31"/>
      <c r="C4" s="31"/>
      <c r="D4" s="31"/>
      <c r="E4" s="31"/>
      <c r="F4" s="31"/>
      <c r="G4" s="31"/>
      <c r="H4" s="31"/>
      <c r="I4" s="32"/>
      <c r="Q4" s="63"/>
    </row>
    <row r="5" spans="1:17" s="3" customFormat="1" ht="13.5" thickBot="1">
      <c r="A5" s="5" t="s">
        <v>32</v>
      </c>
      <c r="Q5" s="64"/>
    </row>
    <row r="6" spans="1:17" s="3" customFormat="1" ht="15.75" customHeight="1">
      <c r="A6" s="33">
        <v>1</v>
      </c>
      <c r="B6" s="34">
        <v>2</v>
      </c>
      <c r="C6" s="46"/>
      <c r="D6" s="35">
        <v>3</v>
      </c>
      <c r="E6" s="36">
        <v>4</v>
      </c>
      <c r="F6" s="35">
        <v>5</v>
      </c>
      <c r="G6" s="36">
        <v>6</v>
      </c>
      <c r="H6" s="34">
        <v>7</v>
      </c>
      <c r="I6" s="34">
        <v>8</v>
      </c>
      <c r="J6" s="59">
        <v>9</v>
      </c>
      <c r="Q6" s="64"/>
    </row>
    <row r="7" spans="1:17" s="3" customFormat="1" ht="12.75">
      <c r="A7" s="23" t="s">
        <v>1</v>
      </c>
      <c r="B7" s="24" t="s">
        <v>2</v>
      </c>
      <c r="C7" s="24" t="s">
        <v>2</v>
      </c>
      <c r="D7" s="26" t="s">
        <v>2</v>
      </c>
      <c r="E7" s="37" t="s">
        <v>2</v>
      </c>
      <c r="F7" s="38" t="s">
        <v>17</v>
      </c>
      <c r="G7" s="37"/>
      <c r="H7" s="39" t="s">
        <v>10</v>
      </c>
      <c r="I7" s="39" t="s">
        <v>10</v>
      </c>
      <c r="J7" s="58" t="s">
        <v>14</v>
      </c>
      <c r="Q7" s="64"/>
    </row>
    <row r="8" spans="1:17" s="3" customFormat="1" ht="12.75">
      <c r="A8" s="23"/>
      <c r="B8" s="24" t="s">
        <v>3</v>
      </c>
      <c r="C8" s="24" t="s">
        <v>3</v>
      </c>
      <c r="D8" s="26"/>
      <c r="E8" s="37" t="s">
        <v>9</v>
      </c>
      <c r="F8" s="24" t="s">
        <v>3</v>
      </c>
      <c r="G8" s="37"/>
      <c r="H8" s="39" t="s">
        <v>2</v>
      </c>
      <c r="I8" s="39" t="s">
        <v>2</v>
      </c>
      <c r="J8" s="58" t="s">
        <v>15</v>
      </c>
      <c r="Q8" s="64"/>
    </row>
    <row r="9" spans="1:17" s="3" customFormat="1" ht="12.75">
      <c r="A9" s="23"/>
      <c r="B9" s="24"/>
      <c r="C9" s="24" t="s">
        <v>9</v>
      </c>
      <c r="D9" s="26"/>
      <c r="E9" s="37"/>
      <c r="F9" s="24"/>
      <c r="G9" s="37"/>
      <c r="H9" s="39"/>
      <c r="I9" s="39" t="s">
        <v>9</v>
      </c>
      <c r="J9" s="58" t="s">
        <v>16</v>
      </c>
      <c r="Q9" s="64"/>
    </row>
    <row r="10" spans="1:17" s="3" customFormat="1" ht="12.75">
      <c r="A10" s="23"/>
      <c r="B10" s="24" t="s">
        <v>4</v>
      </c>
      <c r="C10" s="24" t="s">
        <v>4</v>
      </c>
      <c r="D10" s="26" t="s">
        <v>4</v>
      </c>
      <c r="E10" s="37" t="s">
        <v>4</v>
      </c>
      <c r="F10" s="24"/>
      <c r="G10" s="37"/>
      <c r="H10" s="39" t="s">
        <v>4</v>
      </c>
      <c r="I10" s="39" t="s">
        <v>4</v>
      </c>
      <c r="J10" s="58" t="s">
        <v>4</v>
      </c>
      <c r="Q10" s="64"/>
    </row>
    <row r="11" spans="1:17" s="3" customFormat="1" ht="12.75">
      <c r="A11" s="23"/>
      <c r="B11" s="24"/>
      <c r="C11" s="24"/>
      <c r="D11" s="26"/>
      <c r="E11" s="37"/>
      <c r="F11" s="24"/>
      <c r="G11" s="37"/>
      <c r="H11" s="39" t="s">
        <v>13</v>
      </c>
      <c r="I11" s="39"/>
      <c r="J11" s="58"/>
      <c r="Q11" s="64"/>
    </row>
    <row r="12" spans="1:17" s="3" customFormat="1" ht="12.75">
      <c r="A12" s="23"/>
      <c r="B12" s="24"/>
      <c r="C12" s="24"/>
      <c r="D12" s="26"/>
      <c r="E12" s="37"/>
      <c r="F12" s="24"/>
      <c r="G12" s="37"/>
      <c r="H12" s="39"/>
      <c r="I12" s="39"/>
      <c r="J12" s="58"/>
      <c r="Q12" s="64"/>
    </row>
    <row r="13" spans="1:17" s="3" customFormat="1" ht="12.75">
      <c r="A13" s="23"/>
      <c r="B13" s="96" t="s">
        <v>37</v>
      </c>
      <c r="C13" s="97"/>
      <c r="D13" s="98"/>
      <c r="E13" s="37"/>
      <c r="F13" s="24"/>
      <c r="G13" s="37"/>
      <c r="H13" s="95"/>
      <c r="I13" s="39"/>
      <c r="J13" s="58"/>
      <c r="Q13" s="64"/>
    </row>
    <row r="14" spans="1:17" s="3" customFormat="1" ht="12.75">
      <c r="A14" s="23"/>
      <c r="B14" s="96" t="s">
        <v>38</v>
      </c>
      <c r="C14" s="97"/>
      <c r="D14" s="98"/>
      <c r="E14" s="37"/>
      <c r="F14" s="24"/>
      <c r="G14" s="37"/>
      <c r="H14" s="95"/>
      <c r="I14" s="39"/>
      <c r="J14" s="58"/>
      <c r="Q14" s="64"/>
    </row>
    <row r="15" spans="1:17" s="3" customFormat="1" ht="12.75">
      <c r="A15" s="23"/>
      <c r="B15" s="96" t="s">
        <v>39</v>
      </c>
      <c r="C15" s="97"/>
      <c r="D15" s="98"/>
      <c r="E15" s="37"/>
      <c r="F15" s="24"/>
      <c r="G15" s="37"/>
      <c r="H15" s="95"/>
      <c r="I15" s="39"/>
      <c r="J15" s="58"/>
      <c r="Q15" s="64"/>
    </row>
    <row r="16" spans="1:17" s="3" customFormat="1" ht="12.75">
      <c r="A16" s="23"/>
      <c r="B16" s="106" t="s">
        <v>41</v>
      </c>
      <c r="C16" s="107"/>
      <c r="D16" s="108"/>
      <c r="E16" s="37"/>
      <c r="F16" s="24"/>
      <c r="G16" s="37"/>
      <c r="H16" s="95"/>
      <c r="I16" s="39"/>
      <c r="J16" s="58"/>
      <c r="Q16" s="64"/>
    </row>
    <row r="17" spans="1:17" s="3" customFormat="1" ht="12.75">
      <c r="A17" s="23"/>
      <c r="B17" s="106" t="s">
        <v>42</v>
      </c>
      <c r="C17" s="107"/>
      <c r="D17" s="108"/>
      <c r="E17" s="37"/>
      <c r="F17" s="24"/>
      <c r="G17" s="37"/>
      <c r="H17" s="95"/>
      <c r="I17" s="39"/>
      <c r="J17" s="58"/>
      <c r="Q17" s="64"/>
    </row>
    <row r="18" spans="1:17" s="3" customFormat="1" ht="12.75">
      <c r="A18" s="23"/>
      <c r="B18" s="121" t="s">
        <v>41</v>
      </c>
      <c r="C18" s="122"/>
      <c r="D18" s="123"/>
      <c r="E18" s="37"/>
      <c r="F18" s="24"/>
      <c r="G18" s="37"/>
      <c r="H18" s="95"/>
      <c r="I18" s="39"/>
      <c r="J18" s="58"/>
      <c r="Q18" s="64"/>
    </row>
    <row r="19" spans="1:17" s="3" customFormat="1" ht="12.75">
      <c r="A19" s="23"/>
      <c r="B19" s="121" t="s">
        <v>44</v>
      </c>
      <c r="C19" s="122"/>
      <c r="D19" s="123"/>
      <c r="E19" s="37"/>
      <c r="F19" s="24"/>
      <c r="G19" s="37"/>
      <c r="H19" s="95"/>
      <c r="I19" s="39"/>
      <c r="J19" s="58"/>
      <c r="Q19" s="64"/>
    </row>
    <row r="20" spans="1:17" s="3" customFormat="1" ht="12.75">
      <c r="A20" s="23"/>
      <c r="B20" s="124" t="s">
        <v>41</v>
      </c>
      <c r="C20" s="125"/>
      <c r="D20" s="126"/>
      <c r="E20" s="37"/>
      <c r="F20" s="24"/>
      <c r="G20" s="37"/>
      <c r="H20" s="95"/>
      <c r="I20" s="39"/>
      <c r="J20" s="58"/>
      <c r="Q20" s="64"/>
    </row>
    <row r="21" spans="1:17" s="3" customFormat="1" ht="12.75">
      <c r="A21" s="23"/>
      <c r="B21" s="124" t="s">
        <v>45</v>
      </c>
      <c r="C21" s="125"/>
      <c r="D21" s="126"/>
      <c r="E21" s="37"/>
      <c r="F21" s="24"/>
      <c r="G21" s="37"/>
      <c r="H21" s="95"/>
      <c r="I21" s="39"/>
      <c r="J21" s="58"/>
      <c r="Q21" s="64"/>
    </row>
    <row r="22" spans="1:17" s="3" customFormat="1" ht="13.5" thickBot="1">
      <c r="A22" s="27"/>
      <c r="B22" s="28" t="s">
        <v>35</v>
      </c>
      <c r="C22" s="28" t="str">
        <f>+B22</f>
        <v>2000/2003</v>
      </c>
      <c r="D22" s="30" t="str">
        <f>+E3</f>
        <v>2019/20</v>
      </c>
      <c r="E22" s="40" t="str">
        <f>+D22</f>
        <v>2019/20</v>
      </c>
      <c r="F22" s="28" t="s">
        <v>33</v>
      </c>
      <c r="G22" s="88" t="s">
        <v>43</v>
      </c>
      <c r="H22" s="30" t="str">
        <f>+D22</f>
        <v>2019/20</v>
      </c>
      <c r="I22" s="39" t="str">
        <f>+H22</f>
        <v>2019/20</v>
      </c>
      <c r="J22" s="58" t="str">
        <f>+I22</f>
        <v>2019/20</v>
      </c>
      <c r="Q22" s="64"/>
    </row>
    <row r="23" spans="1:17" s="3" customFormat="1" ht="12.75">
      <c r="A23" s="76" t="s">
        <v>19</v>
      </c>
      <c r="B23" s="9">
        <v>23793.282</v>
      </c>
      <c r="C23" s="9">
        <f>+B23</f>
        <v>23793.282</v>
      </c>
      <c r="D23" s="41">
        <v>15400</v>
      </c>
      <c r="E23" s="48">
        <f>+D23</f>
        <v>15400</v>
      </c>
      <c r="F23" s="9">
        <v>6</v>
      </c>
      <c r="G23" s="102">
        <f>+IF(D23=0,"",F23)</f>
        <v>6</v>
      </c>
      <c r="H23" s="6">
        <f aca="true" t="shared" si="0" ref="H23:H32">+D23/G23*F23</f>
        <v>15400</v>
      </c>
      <c r="I23" s="6">
        <f>+H23</f>
        <v>15400</v>
      </c>
      <c r="J23" s="99">
        <f aca="true" t="shared" si="1" ref="J23:J32">+H23-B23</f>
        <v>-8393.282</v>
      </c>
      <c r="Q23" s="64"/>
    </row>
    <row r="24" spans="1:17" s="3" customFormat="1" ht="12.75">
      <c r="A24" s="77" t="s">
        <v>20</v>
      </c>
      <c r="B24" s="10">
        <v>56335.06649999999</v>
      </c>
      <c r="C24" s="10">
        <f>+C23+B24</f>
        <v>80128.3485</v>
      </c>
      <c r="D24" s="42">
        <v>29700</v>
      </c>
      <c r="E24" s="51">
        <f aca="true" t="shared" si="2" ref="E24:E34">+E23+D24</f>
        <v>45100</v>
      </c>
      <c r="F24" s="10">
        <v>116</v>
      </c>
      <c r="G24" s="103">
        <f>+IF(D24=0,"",'[2]Tabelle1'!$B$4)</f>
        <v>145</v>
      </c>
      <c r="H24" s="7">
        <f t="shared" si="0"/>
        <v>23760</v>
      </c>
      <c r="I24" s="7">
        <f aca="true" t="shared" si="3" ref="I24:I32">+H24+I23</f>
        <v>39160</v>
      </c>
      <c r="J24" s="93">
        <f t="shared" si="1"/>
        <v>-32575.066499999994</v>
      </c>
      <c r="Q24" s="64"/>
    </row>
    <row r="25" spans="1:17" s="3" customFormat="1" ht="12.75">
      <c r="A25" s="77" t="s">
        <v>21</v>
      </c>
      <c r="B25" s="10">
        <v>68435.02649999999</v>
      </c>
      <c r="C25" s="10">
        <f aca="true" t="shared" si="4" ref="C25:C33">+C24+B25</f>
        <v>148563.375</v>
      </c>
      <c r="D25" s="42">
        <v>69020</v>
      </c>
      <c r="E25" s="51">
        <f t="shared" si="2"/>
        <v>114120</v>
      </c>
      <c r="F25" s="10">
        <v>254</v>
      </c>
      <c r="G25" s="103">
        <f>+IF(D25=0,"",'[2]Tabelle1'!$B$5)</f>
        <v>264</v>
      </c>
      <c r="H25" s="7">
        <f t="shared" si="0"/>
        <v>66405.60606060606</v>
      </c>
      <c r="I25" s="7">
        <f t="shared" si="3"/>
        <v>105565.60606060606</v>
      </c>
      <c r="J25" s="93">
        <f t="shared" si="1"/>
        <v>-2029.420439393929</v>
      </c>
      <c r="Q25" s="64"/>
    </row>
    <row r="26" spans="1:17" s="3" customFormat="1" ht="12.75">
      <c r="A26" s="77" t="s">
        <v>22</v>
      </c>
      <c r="B26" s="10">
        <v>129389.40149999999</v>
      </c>
      <c r="C26" s="10">
        <f t="shared" si="4"/>
        <v>277952.7765</v>
      </c>
      <c r="D26" s="42">
        <v>129010</v>
      </c>
      <c r="E26" s="51">
        <f t="shared" si="2"/>
        <v>243130</v>
      </c>
      <c r="F26" s="10">
        <v>399</v>
      </c>
      <c r="G26" s="103">
        <f>+IF(D26=0,"",'[2]Tabelle1'!$B$6)</f>
        <v>412</v>
      </c>
      <c r="H26" s="7">
        <f t="shared" si="0"/>
        <v>124939.29611650486</v>
      </c>
      <c r="I26" s="7">
        <f t="shared" si="3"/>
        <v>230504.90217711093</v>
      </c>
      <c r="J26" s="93">
        <f t="shared" si="1"/>
        <v>-4450.105383495131</v>
      </c>
      <c r="Q26" s="64"/>
    </row>
    <row r="27" spans="1:17" s="3" customFormat="1" ht="12.75">
      <c r="A27" s="77" t="s">
        <v>23</v>
      </c>
      <c r="B27" s="10">
        <v>174152.6415</v>
      </c>
      <c r="C27" s="10">
        <f t="shared" si="4"/>
        <v>452105.41799999995</v>
      </c>
      <c r="D27" s="42">
        <v>165030</v>
      </c>
      <c r="E27" s="51">
        <f t="shared" si="2"/>
        <v>408160</v>
      </c>
      <c r="F27" s="10">
        <v>553</v>
      </c>
      <c r="G27" s="103">
        <f>+IF(D27=0,"",'[2]Tabelle1'!$B$7)</f>
        <v>448</v>
      </c>
      <c r="H27" s="7">
        <f t="shared" si="0"/>
        <v>203708.90625</v>
      </c>
      <c r="I27" s="7">
        <f t="shared" si="3"/>
        <v>434213.8084271109</v>
      </c>
      <c r="J27" s="93">
        <f t="shared" si="1"/>
        <v>29556.264750000002</v>
      </c>
      <c r="Q27" s="64"/>
    </row>
    <row r="28" spans="1:17" s="3" customFormat="1" ht="12.75">
      <c r="A28" s="77" t="s">
        <v>24</v>
      </c>
      <c r="B28" s="10">
        <v>189686.709</v>
      </c>
      <c r="C28" s="10">
        <f t="shared" si="4"/>
        <v>641792.127</v>
      </c>
      <c r="D28" s="42">
        <v>133010</v>
      </c>
      <c r="E28" s="51">
        <f t="shared" si="2"/>
        <v>541170</v>
      </c>
      <c r="F28" s="10">
        <v>548</v>
      </c>
      <c r="G28" s="104">
        <f>+IF(D28=0,"",'[2]Tabelle1'!$B$8)</f>
        <v>450</v>
      </c>
      <c r="H28" s="7">
        <f t="shared" si="0"/>
        <v>161976.6222222222</v>
      </c>
      <c r="I28" s="7">
        <f t="shared" si="3"/>
        <v>596190.4306493332</v>
      </c>
      <c r="J28" s="93">
        <f t="shared" si="1"/>
        <v>-27710.08677777779</v>
      </c>
      <c r="Q28" s="64"/>
    </row>
    <row r="29" spans="1:17" s="3" customFormat="1" ht="12.75">
      <c r="A29" s="77" t="s">
        <v>25</v>
      </c>
      <c r="B29" s="10">
        <v>148868.3535</v>
      </c>
      <c r="C29" s="10">
        <f t="shared" si="4"/>
        <v>790660.4805</v>
      </c>
      <c r="D29" s="42">
        <v>127020</v>
      </c>
      <c r="E29" s="51">
        <f t="shared" si="2"/>
        <v>668190</v>
      </c>
      <c r="F29" s="10">
        <v>477</v>
      </c>
      <c r="G29" s="104">
        <f>+IF(D29=0,"",'[2]Tabelle1'!$B$9)</f>
        <v>406</v>
      </c>
      <c r="H29" s="7">
        <f t="shared" si="0"/>
        <v>149232.85714285713</v>
      </c>
      <c r="I29" s="7">
        <f t="shared" si="3"/>
        <v>745423.2877921903</v>
      </c>
      <c r="J29" s="93">
        <f t="shared" si="1"/>
        <v>364.50364285713295</v>
      </c>
      <c r="Q29" s="64"/>
    </row>
    <row r="30" spans="1:17" s="3" customFormat="1" ht="12.75">
      <c r="A30" s="77" t="s">
        <v>26</v>
      </c>
      <c r="B30" s="10">
        <v>143534.949</v>
      </c>
      <c r="C30" s="10">
        <f t="shared" si="4"/>
        <v>934195.4295</v>
      </c>
      <c r="D30" s="42">
        <v>120000</v>
      </c>
      <c r="E30" s="51">
        <f t="shared" si="2"/>
        <v>788190</v>
      </c>
      <c r="F30" s="10">
        <v>459</v>
      </c>
      <c r="G30" s="103">
        <f>+IF(D30=0,"",'[2]Tabelle1'!$B$10)</f>
        <v>426</v>
      </c>
      <c r="H30" s="7">
        <f t="shared" si="0"/>
        <v>129295.77464788732</v>
      </c>
      <c r="I30" s="7">
        <f t="shared" si="3"/>
        <v>874719.0624400777</v>
      </c>
      <c r="J30" s="60">
        <f t="shared" si="1"/>
        <v>-14239.174352112677</v>
      </c>
      <c r="Q30" s="64"/>
    </row>
    <row r="31" spans="1:17" s="3" customFormat="1" ht="12.75">
      <c r="A31" s="77" t="s">
        <v>27</v>
      </c>
      <c r="B31" s="71">
        <v>77886.054</v>
      </c>
      <c r="C31" s="10">
        <f t="shared" si="4"/>
        <v>1012081.4835</v>
      </c>
      <c r="D31" s="42">
        <v>65000</v>
      </c>
      <c r="E31" s="51">
        <f t="shared" si="2"/>
        <v>853190</v>
      </c>
      <c r="F31" s="10">
        <v>334</v>
      </c>
      <c r="G31" s="103">
        <f>+IF(D31=0,"",'[2]Tabelle1'!$B$11)</f>
        <v>311</v>
      </c>
      <c r="H31" s="7">
        <f t="shared" si="0"/>
        <v>69807.07395498392</v>
      </c>
      <c r="I31" s="7">
        <f t="shared" si="3"/>
        <v>944526.1363950616</v>
      </c>
      <c r="J31" s="60">
        <f t="shared" si="1"/>
        <v>-8078.980045016084</v>
      </c>
      <c r="Q31" s="64"/>
    </row>
    <row r="32" spans="1:17" s="3" customFormat="1" ht="12.75">
      <c r="A32" s="77" t="s">
        <v>28</v>
      </c>
      <c r="B32" s="71">
        <v>44419.416</v>
      </c>
      <c r="C32" s="10">
        <f t="shared" si="4"/>
        <v>1056500.8995</v>
      </c>
      <c r="D32" s="42">
        <v>109020</v>
      </c>
      <c r="E32" s="51">
        <f t="shared" si="2"/>
        <v>962210</v>
      </c>
      <c r="F32" s="10">
        <v>177</v>
      </c>
      <c r="G32" s="103">
        <f>+IF(D32=0,"",'[2]Tabelle1'!$B$12)</f>
        <v>261</v>
      </c>
      <c r="H32" s="7">
        <f t="shared" si="0"/>
        <v>73933.10344827587</v>
      </c>
      <c r="I32" s="7">
        <f t="shared" si="3"/>
        <v>1018459.2398433374</v>
      </c>
      <c r="J32" s="60">
        <f t="shared" si="1"/>
        <v>29513.687448275872</v>
      </c>
      <c r="Q32" s="64"/>
    </row>
    <row r="33" spans="1:17" s="3" customFormat="1" ht="12.75">
      <c r="A33" s="77" t="s">
        <v>29</v>
      </c>
      <c r="B33" s="71">
        <v>28630.7865</v>
      </c>
      <c r="C33" s="10">
        <f t="shared" si="4"/>
        <v>1085131.686</v>
      </c>
      <c r="D33" s="42"/>
      <c r="E33" s="51">
        <f t="shared" si="2"/>
        <v>962210</v>
      </c>
      <c r="F33" s="10">
        <v>62</v>
      </c>
      <c r="G33" s="103">
        <f>+IF(D33=0,"",'[2]Tabelle1'!$B$13)</f>
      </c>
      <c r="H33" s="7"/>
      <c r="I33" s="7"/>
      <c r="J33" s="60"/>
      <c r="Q33" s="64"/>
    </row>
    <row r="34" spans="1:17" s="3" customFormat="1" ht="13.5" thickBot="1">
      <c r="A34" s="78" t="s">
        <v>30</v>
      </c>
      <c r="B34" s="14">
        <v>13826.518499999998</v>
      </c>
      <c r="C34" s="14">
        <f>+C33+B34</f>
        <v>1098958.2045</v>
      </c>
      <c r="D34" s="43"/>
      <c r="E34" s="15">
        <f t="shared" si="2"/>
        <v>962210</v>
      </c>
      <c r="F34" s="72">
        <v>4</v>
      </c>
      <c r="G34" s="105">
        <f>+IF(D34=0,"",F34)</f>
      </c>
      <c r="H34" s="8"/>
      <c r="I34" s="8"/>
      <c r="J34" s="109"/>
      <c r="Q34" s="64"/>
    </row>
    <row r="35" spans="2:17" s="3" customFormat="1" ht="13.5" thickBot="1">
      <c r="B35" s="4"/>
      <c r="C35" s="73"/>
      <c r="D35" s="4"/>
      <c r="E35" s="4"/>
      <c r="F35" s="4"/>
      <c r="G35" s="4"/>
      <c r="H35" s="4"/>
      <c r="I35" s="61" t="s">
        <v>18</v>
      </c>
      <c r="J35" s="74">
        <f>+SUM(J23:J34)</f>
        <v>-38041.659656662596</v>
      </c>
      <c r="Q35" s="64"/>
    </row>
    <row r="36" spans="1:17" s="3" customFormat="1" ht="13.5" thickTop="1">
      <c r="A36" s="94"/>
      <c r="B36" s="4"/>
      <c r="C36" s="4"/>
      <c r="D36" s="4"/>
      <c r="E36" s="4"/>
      <c r="F36" s="4"/>
      <c r="G36" s="4"/>
      <c r="H36" s="4"/>
      <c r="I36" s="4"/>
      <c r="Q36" s="64"/>
    </row>
    <row r="37" spans="2:17" s="3" customFormat="1" ht="12.75">
      <c r="B37" s="4"/>
      <c r="C37" s="4"/>
      <c r="D37" s="4"/>
      <c r="E37" s="4"/>
      <c r="F37" s="4"/>
      <c r="G37" s="4"/>
      <c r="H37" s="4"/>
      <c r="I37" s="4"/>
      <c r="Q37" s="64"/>
    </row>
    <row r="38" s="3" customFormat="1" ht="12.75">
      <c r="Q38" s="64"/>
    </row>
  </sheetData>
  <sheetProtection/>
  <mergeCells count="4">
    <mergeCell ref="B19:D19"/>
    <mergeCell ref="B18:D18"/>
    <mergeCell ref="B20:D20"/>
    <mergeCell ref="B21:D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4">
      <selection activeCell="G22" sqref="G22:G23"/>
    </sheetView>
  </sheetViews>
  <sheetFormatPr defaultColWidth="11.421875" defaultRowHeight="12.75"/>
  <cols>
    <col min="3" max="4" width="0" style="0" hidden="1" customWidth="1"/>
    <col min="8" max="8" width="15.57421875" style="0" bestFit="1" customWidth="1"/>
    <col min="22" max="22" width="11.57421875" style="65" customWidth="1"/>
  </cols>
  <sheetData>
    <row r="1" spans="1:13" ht="15">
      <c r="A1" s="2" t="str">
        <f>+Heizenergie!A1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6" ht="21" thickBot="1">
      <c r="A3" s="1" t="s">
        <v>0</v>
      </c>
      <c r="F3" s="1" t="str">
        <f>+Heizenergie!E3</f>
        <v>2019/20</v>
      </c>
    </row>
    <row r="4" spans="1:8" ht="21" thickBot="1">
      <c r="A4" s="81" t="str">
        <f>+Heizenergie!A4</f>
        <v>Ergebnisse des Johann-Gutenberg-Schule</v>
      </c>
      <c r="B4" s="82"/>
      <c r="C4" s="82"/>
      <c r="D4" s="82"/>
      <c r="E4" s="82"/>
      <c r="F4" s="82"/>
      <c r="G4" s="82"/>
      <c r="H4" s="83"/>
    </row>
    <row r="6" spans="1:8" ht="15.75">
      <c r="A6" s="12" t="s">
        <v>8</v>
      </c>
      <c r="B6" s="2"/>
      <c r="C6" s="2"/>
      <c r="D6" s="2"/>
      <c r="F6" s="101" t="s">
        <v>34</v>
      </c>
      <c r="G6" s="2"/>
      <c r="H6" s="2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12.75">
      <c r="A8" s="19" t="s">
        <v>1</v>
      </c>
      <c r="B8" s="20" t="s">
        <v>2</v>
      </c>
      <c r="C8" s="117"/>
      <c r="D8" s="117"/>
      <c r="E8" s="21" t="s">
        <v>2</v>
      </c>
      <c r="F8" s="22" t="s">
        <v>2</v>
      </c>
      <c r="G8" s="21" t="s">
        <v>2</v>
      </c>
      <c r="H8" s="90" t="s">
        <v>5</v>
      </c>
    </row>
    <row r="9" spans="1:8" ht="12.75">
      <c r="A9" s="23"/>
      <c r="B9" s="24" t="s">
        <v>3</v>
      </c>
      <c r="C9" s="118"/>
      <c r="D9" s="118"/>
      <c r="E9" s="25" t="s">
        <v>9</v>
      </c>
      <c r="F9" s="26"/>
      <c r="G9" s="25" t="s">
        <v>9</v>
      </c>
      <c r="H9" s="91" t="s">
        <v>6</v>
      </c>
    </row>
    <row r="10" spans="1:8" ht="12.75">
      <c r="A10" s="23"/>
      <c r="B10" s="24" t="s">
        <v>4</v>
      </c>
      <c r="C10" s="118"/>
      <c r="D10" s="118"/>
      <c r="E10" s="25" t="s">
        <v>4</v>
      </c>
      <c r="F10" s="26" t="s">
        <v>4</v>
      </c>
      <c r="G10" s="25" t="s">
        <v>4</v>
      </c>
      <c r="H10" s="91" t="s">
        <v>4</v>
      </c>
    </row>
    <row r="11" spans="1:8" ht="12.75">
      <c r="A11" s="23"/>
      <c r="B11" s="26"/>
      <c r="C11" s="118"/>
      <c r="D11" s="118"/>
      <c r="E11" s="119"/>
      <c r="F11" s="26"/>
      <c r="G11" s="25"/>
      <c r="H11" s="91"/>
    </row>
    <row r="12" spans="1:8" ht="12.75">
      <c r="A12" s="23"/>
      <c r="B12" s="26"/>
      <c r="C12" s="118"/>
      <c r="D12" s="118"/>
      <c r="E12" s="119"/>
      <c r="F12" s="26"/>
      <c r="G12" s="25"/>
      <c r="H12" s="91"/>
    </row>
    <row r="13" spans="1:8" ht="13.5" thickBot="1">
      <c r="A13" s="27"/>
      <c r="B13" s="28" t="s">
        <v>31</v>
      </c>
      <c r="C13" s="120"/>
      <c r="D13" s="120"/>
      <c r="E13" s="29" t="s">
        <v>31</v>
      </c>
      <c r="F13" s="30" t="str">
        <f>+F3</f>
        <v>2019/20</v>
      </c>
      <c r="G13" s="89" t="str">
        <f>+F13</f>
        <v>2019/20</v>
      </c>
      <c r="H13" s="92" t="str">
        <f>+G13</f>
        <v>2019/20</v>
      </c>
    </row>
    <row r="14" spans="1:8" ht="12.75">
      <c r="A14" s="76" t="s">
        <v>19</v>
      </c>
      <c r="B14" s="68">
        <v>5705.87271</v>
      </c>
      <c r="C14" s="66">
        <v>4055</v>
      </c>
      <c r="D14" s="47">
        <v>801</v>
      </c>
      <c r="E14" s="48">
        <f>+B14</f>
        <v>5705.87271</v>
      </c>
      <c r="F14" s="41">
        <v>5800</v>
      </c>
      <c r="G14" s="48">
        <f>+F14</f>
        <v>5800</v>
      </c>
      <c r="H14" s="54">
        <f aca="true" t="shared" si="0" ref="H14:H19">IF(F14=0,"",+F14-B14)</f>
        <v>94.12729000000036</v>
      </c>
    </row>
    <row r="15" spans="1:8" ht="12.75">
      <c r="A15" s="77" t="s">
        <v>20</v>
      </c>
      <c r="B15" s="69">
        <v>6428.319495</v>
      </c>
      <c r="C15" s="67">
        <v>6344</v>
      </c>
      <c r="D15" s="50">
        <v>801</v>
      </c>
      <c r="E15" s="51">
        <f aca="true" t="shared" si="1" ref="E15:E25">+E14+B15</f>
        <v>12134.192205</v>
      </c>
      <c r="F15" s="42">
        <v>7760</v>
      </c>
      <c r="G15" s="51">
        <f aca="true" t="shared" si="2" ref="G15:G23">+F15+G14</f>
        <v>13560</v>
      </c>
      <c r="H15" s="55">
        <f t="shared" si="0"/>
        <v>1331.6805050000003</v>
      </c>
    </row>
    <row r="16" spans="1:8" ht="12.75">
      <c r="A16" s="77" t="s">
        <v>21</v>
      </c>
      <c r="B16" s="69">
        <v>9497.21859</v>
      </c>
      <c r="C16" s="67">
        <v>8044</v>
      </c>
      <c r="D16" s="50">
        <v>801</v>
      </c>
      <c r="E16" s="51">
        <f t="shared" si="1"/>
        <v>21631.410795</v>
      </c>
      <c r="F16" s="42">
        <v>8520</v>
      </c>
      <c r="G16" s="51">
        <f t="shared" si="2"/>
        <v>22080</v>
      </c>
      <c r="H16" s="55">
        <f t="shared" si="0"/>
        <v>-977.2185900000004</v>
      </c>
    </row>
    <row r="17" spans="1:8" ht="12.75">
      <c r="A17" s="77" t="s">
        <v>22</v>
      </c>
      <c r="B17" s="69">
        <v>11320.90395</v>
      </c>
      <c r="C17" s="67">
        <v>11010</v>
      </c>
      <c r="D17" s="50">
        <v>801</v>
      </c>
      <c r="E17" s="51">
        <f t="shared" si="1"/>
        <v>32952.314744999996</v>
      </c>
      <c r="F17" s="42">
        <v>9600</v>
      </c>
      <c r="G17" s="51">
        <f t="shared" si="2"/>
        <v>31680</v>
      </c>
      <c r="H17" s="55">
        <f t="shared" si="0"/>
        <v>-1720.90395</v>
      </c>
    </row>
    <row r="18" spans="1:8" ht="12.75">
      <c r="A18" s="77" t="s">
        <v>23</v>
      </c>
      <c r="B18" s="69">
        <v>9780.883935</v>
      </c>
      <c r="C18" s="67">
        <v>9619</v>
      </c>
      <c r="D18" s="50">
        <v>801</v>
      </c>
      <c r="E18" s="51">
        <f t="shared" si="1"/>
        <v>42733.198679999994</v>
      </c>
      <c r="F18" s="42">
        <v>9240</v>
      </c>
      <c r="G18" s="51">
        <f t="shared" si="2"/>
        <v>40920</v>
      </c>
      <c r="H18" s="55">
        <f t="shared" si="0"/>
        <v>-540.8839349999998</v>
      </c>
    </row>
    <row r="19" spans="1:8" ht="12.75">
      <c r="A19" s="77" t="s">
        <v>24</v>
      </c>
      <c r="B19" s="69">
        <v>10686.72765</v>
      </c>
      <c r="C19" s="67">
        <v>13879</v>
      </c>
      <c r="D19" s="50">
        <v>801</v>
      </c>
      <c r="E19" s="51">
        <f t="shared" si="1"/>
        <v>53419.926329999995</v>
      </c>
      <c r="F19" s="42">
        <v>9120</v>
      </c>
      <c r="G19" s="51">
        <f t="shared" si="2"/>
        <v>50040</v>
      </c>
      <c r="H19" s="55">
        <f t="shared" si="0"/>
        <v>-1566.7276500000007</v>
      </c>
    </row>
    <row r="20" spans="1:8" ht="12.75">
      <c r="A20" s="77" t="s">
        <v>25</v>
      </c>
      <c r="B20" s="69">
        <v>10043.9814</v>
      </c>
      <c r="C20" s="67">
        <v>11829</v>
      </c>
      <c r="D20" s="50">
        <v>801</v>
      </c>
      <c r="E20" s="51">
        <f t="shared" si="1"/>
        <v>63463.90772999999</v>
      </c>
      <c r="F20" s="42">
        <v>7360</v>
      </c>
      <c r="G20" s="51">
        <f t="shared" si="2"/>
        <v>57400</v>
      </c>
      <c r="H20" s="55">
        <f aca="true" t="shared" si="3" ref="H20:H25">IF(F20=0,"",+F20-B20)</f>
        <v>-2683.9814000000006</v>
      </c>
    </row>
    <row r="21" spans="1:8" ht="12.75">
      <c r="A21" s="77" t="s">
        <v>26</v>
      </c>
      <c r="B21" s="69">
        <v>9690.042465</v>
      </c>
      <c r="C21" s="67">
        <v>9856</v>
      </c>
      <c r="D21" s="50">
        <v>801</v>
      </c>
      <c r="E21" s="51">
        <f t="shared" si="1"/>
        <v>73153.950195</v>
      </c>
      <c r="F21" s="42">
        <v>6600</v>
      </c>
      <c r="G21" s="51">
        <f t="shared" si="2"/>
        <v>64000</v>
      </c>
      <c r="H21" s="55">
        <f t="shared" si="3"/>
        <v>-3090.0424650000004</v>
      </c>
    </row>
    <row r="22" spans="1:8" ht="12.75">
      <c r="A22" s="77" t="s">
        <v>27</v>
      </c>
      <c r="B22" s="69">
        <v>5886.698655</v>
      </c>
      <c r="C22" s="50">
        <v>5932</v>
      </c>
      <c r="D22" s="50">
        <v>801</v>
      </c>
      <c r="E22" s="51">
        <f t="shared" si="1"/>
        <v>79040.64885</v>
      </c>
      <c r="F22" s="42">
        <v>4840</v>
      </c>
      <c r="G22" s="51">
        <f t="shared" si="2"/>
        <v>68840</v>
      </c>
      <c r="H22" s="55">
        <f t="shared" si="3"/>
        <v>-1046.6986550000001</v>
      </c>
    </row>
    <row r="23" spans="1:8" ht="12.75">
      <c r="A23" s="77" t="s">
        <v>28</v>
      </c>
      <c r="B23" s="69">
        <v>6737.69469</v>
      </c>
      <c r="C23" s="50">
        <v>6295</v>
      </c>
      <c r="D23" s="50">
        <v>801</v>
      </c>
      <c r="E23" s="51">
        <f t="shared" si="1"/>
        <v>85778.34354</v>
      </c>
      <c r="F23" s="53">
        <v>4280</v>
      </c>
      <c r="G23" s="51">
        <f t="shared" si="2"/>
        <v>73120</v>
      </c>
      <c r="H23" s="55">
        <f t="shared" si="3"/>
        <v>-2457.6946900000003</v>
      </c>
    </row>
    <row r="24" spans="1:8" ht="12.75">
      <c r="A24" s="77" t="s">
        <v>29</v>
      </c>
      <c r="B24" s="69">
        <v>5392.2125399999995</v>
      </c>
      <c r="C24" s="50">
        <v>5470</v>
      </c>
      <c r="D24" s="50">
        <v>801</v>
      </c>
      <c r="E24" s="51">
        <f t="shared" si="1"/>
        <v>91170.55608</v>
      </c>
      <c r="F24" s="53"/>
      <c r="G24" s="51"/>
      <c r="H24" s="55">
        <f t="shared" si="3"/>
      </c>
    </row>
    <row r="25" spans="1:8" ht="13.5" thickBot="1">
      <c r="A25" s="78" t="s">
        <v>30</v>
      </c>
      <c r="B25" s="70">
        <v>3296.859765</v>
      </c>
      <c r="C25" s="57">
        <v>3599</v>
      </c>
      <c r="D25" s="57">
        <v>801</v>
      </c>
      <c r="E25" s="15">
        <f t="shared" si="1"/>
        <v>94467.415845</v>
      </c>
      <c r="F25" s="75"/>
      <c r="G25" s="15"/>
      <c r="H25" s="56">
        <f t="shared" si="3"/>
      </c>
    </row>
    <row r="26" spans="1:8" ht="12" customHeight="1">
      <c r="A26" s="4"/>
      <c r="B26" s="4"/>
      <c r="C26" s="4">
        <f>SUM(C14:C25)</f>
        <v>95932</v>
      </c>
      <c r="D26" s="4"/>
      <c r="E26" s="11" t="s">
        <v>7</v>
      </c>
      <c r="F26" s="11"/>
      <c r="G26" s="11"/>
      <c r="H26" s="61">
        <f>SUM(H14:H25)</f>
        <v>-12658.343540000002</v>
      </c>
    </row>
    <row r="27" spans="1:8" ht="12.75">
      <c r="A27" s="4"/>
      <c r="B27" s="113" t="s">
        <v>47</v>
      </c>
      <c r="C27" s="113">
        <f>+C26-F28</f>
        <v>95932</v>
      </c>
      <c r="D27" s="113"/>
      <c r="E27" s="113"/>
      <c r="F27" s="116" t="s">
        <v>49</v>
      </c>
      <c r="G27" s="116"/>
      <c r="H27" s="4"/>
    </row>
    <row r="28" spans="1:8" ht="12.75">
      <c r="A28" s="111"/>
      <c r="B28" s="114" t="s">
        <v>48</v>
      </c>
      <c r="C28" s="115"/>
      <c r="D28" s="115"/>
      <c r="E28" s="115"/>
      <c r="F28" s="13"/>
      <c r="G28" s="112"/>
      <c r="H28" s="3"/>
    </row>
    <row r="52" spans="1:4" ht="12.75">
      <c r="A52" s="13"/>
      <c r="B52" s="13"/>
      <c r="C52" s="13"/>
      <c r="D52" s="13"/>
    </row>
    <row r="53" spans="1:8" ht="12.75">
      <c r="A53" s="13"/>
      <c r="B53" s="13"/>
      <c r="C53" s="13"/>
      <c r="D53" s="13"/>
      <c r="E53" s="13"/>
      <c r="F53" s="13"/>
      <c r="G53" s="13"/>
      <c r="H53" s="13"/>
    </row>
    <row r="54" spans="1:8" ht="12.75">
      <c r="A54" s="13"/>
      <c r="B54" s="13"/>
      <c r="C54" s="13"/>
      <c r="D54" s="13"/>
      <c r="E54" s="13"/>
      <c r="F54" s="13"/>
      <c r="G54" s="13"/>
      <c r="H54" s="13"/>
    </row>
    <row r="55" spans="1:8" ht="12.75">
      <c r="A55" s="13"/>
      <c r="B55" s="13"/>
      <c r="C55" s="13"/>
      <c r="D55" s="13"/>
      <c r="E55" s="13"/>
      <c r="F55" s="13"/>
      <c r="G55" s="13"/>
      <c r="H55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4">
      <selection activeCell="G22" sqref="G22"/>
    </sheetView>
  </sheetViews>
  <sheetFormatPr defaultColWidth="11.421875" defaultRowHeight="12.75"/>
  <cols>
    <col min="6" max="6" width="15.57421875" style="0" customWidth="1"/>
  </cols>
  <sheetData>
    <row r="1" spans="1:11" ht="15">
      <c r="A1" s="2" t="str">
        <f>+'elektr. Energie'!A1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5" ht="20.25">
      <c r="A3" s="79" t="s">
        <v>0</v>
      </c>
      <c r="B3" s="80"/>
      <c r="C3" s="79"/>
      <c r="D3" s="79" t="str">
        <f>+'elektr. Energie'!F3</f>
        <v>2019/20</v>
      </c>
      <c r="E3" s="80"/>
    </row>
    <row r="4" spans="1:6" ht="20.25">
      <c r="A4" s="16" t="str">
        <f>+Heizenergie!A4</f>
        <v>Ergebnisse des Johann-Gutenberg-Schule</v>
      </c>
      <c r="B4" s="17"/>
      <c r="C4" s="17"/>
      <c r="D4" s="17"/>
      <c r="E4" s="17"/>
      <c r="F4" s="18"/>
    </row>
    <row r="6" spans="1:6" ht="15.75">
      <c r="A6" s="12" t="s">
        <v>11</v>
      </c>
      <c r="B6" s="2"/>
      <c r="C6" s="2"/>
      <c r="D6" s="2"/>
      <c r="E6" s="2"/>
      <c r="F6" s="2"/>
    </row>
    <row r="7" spans="1:6" ht="15.75" thickBot="1">
      <c r="A7" s="2"/>
      <c r="B7" s="2"/>
      <c r="C7" s="2"/>
      <c r="D7" s="2"/>
      <c r="E7" s="2"/>
      <c r="F7" s="2"/>
    </row>
    <row r="8" spans="1:6" ht="13.5" thickBot="1">
      <c r="A8" s="19" t="s">
        <v>1</v>
      </c>
      <c r="B8" s="20" t="s">
        <v>2</v>
      </c>
      <c r="C8" s="44" t="s">
        <v>2</v>
      </c>
      <c r="D8" s="22" t="s">
        <v>2</v>
      </c>
      <c r="E8" s="21" t="s">
        <v>2</v>
      </c>
      <c r="F8" s="90" t="s">
        <v>5</v>
      </c>
    </row>
    <row r="9" spans="1:6" ht="12.75">
      <c r="A9" s="19"/>
      <c r="B9" s="20" t="s">
        <v>3</v>
      </c>
      <c r="C9" s="44" t="s">
        <v>9</v>
      </c>
      <c r="D9" s="22"/>
      <c r="E9" s="21" t="s">
        <v>9</v>
      </c>
      <c r="F9" s="90" t="s">
        <v>6</v>
      </c>
    </row>
    <row r="10" spans="1:6" ht="12.75">
      <c r="A10" s="23"/>
      <c r="B10" s="24" t="s">
        <v>12</v>
      </c>
      <c r="C10" s="45" t="s">
        <v>12</v>
      </c>
      <c r="D10" s="26" t="s">
        <v>12</v>
      </c>
      <c r="E10" s="25" t="s">
        <v>12</v>
      </c>
      <c r="F10" s="91" t="s">
        <v>12</v>
      </c>
    </row>
    <row r="11" spans="1:6" ht="13.5" thickBot="1">
      <c r="A11" s="27"/>
      <c r="B11" s="28" t="s">
        <v>31</v>
      </c>
      <c r="C11" s="40" t="s">
        <v>31</v>
      </c>
      <c r="D11" s="30" t="str">
        <f>+D3</f>
        <v>2019/20</v>
      </c>
      <c r="E11" s="89" t="str">
        <f>+D11</f>
        <v>2019/20</v>
      </c>
      <c r="F11" s="92" t="str">
        <f>+E11</f>
        <v>2019/20</v>
      </c>
    </row>
    <row r="12" spans="1:6" ht="12.75">
      <c r="A12" s="76" t="s">
        <v>19</v>
      </c>
      <c r="B12" s="84">
        <v>50</v>
      </c>
      <c r="C12" s="48">
        <f>+B12</f>
        <v>50</v>
      </c>
      <c r="D12" s="41">
        <v>122</v>
      </c>
      <c r="E12" s="48">
        <f>+D12</f>
        <v>122</v>
      </c>
      <c r="F12" s="49">
        <f aca="true" t="shared" si="0" ref="F12:F23">IF(D12=0,"",+D12-B12)</f>
        <v>72</v>
      </c>
    </row>
    <row r="13" spans="1:6" ht="12.75">
      <c r="A13" s="77" t="s">
        <v>20</v>
      </c>
      <c r="B13" s="85">
        <v>81</v>
      </c>
      <c r="C13" s="51">
        <f aca="true" t="shared" si="1" ref="C13:C23">+C12+B13</f>
        <v>131</v>
      </c>
      <c r="D13" s="42">
        <v>75</v>
      </c>
      <c r="E13" s="51">
        <f aca="true" t="shared" si="2" ref="E13:E21">+D13+E12</f>
        <v>197</v>
      </c>
      <c r="F13" s="52">
        <f t="shared" si="0"/>
        <v>-6</v>
      </c>
    </row>
    <row r="14" spans="1:6" ht="12.75">
      <c r="A14" s="77" t="s">
        <v>21</v>
      </c>
      <c r="B14" s="85">
        <v>54</v>
      </c>
      <c r="C14" s="51">
        <f t="shared" si="1"/>
        <v>185</v>
      </c>
      <c r="D14" s="42">
        <v>50</v>
      </c>
      <c r="E14" s="51">
        <f t="shared" si="2"/>
        <v>247</v>
      </c>
      <c r="F14" s="52">
        <f t="shared" si="0"/>
        <v>-4</v>
      </c>
    </row>
    <row r="15" spans="1:6" ht="12.75">
      <c r="A15" s="77" t="s">
        <v>22</v>
      </c>
      <c r="B15" s="85">
        <v>99</v>
      </c>
      <c r="C15" s="51">
        <f t="shared" si="1"/>
        <v>284</v>
      </c>
      <c r="D15" s="42">
        <v>80</v>
      </c>
      <c r="E15" s="51">
        <f t="shared" si="2"/>
        <v>327</v>
      </c>
      <c r="F15" s="52">
        <f t="shared" si="0"/>
        <v>-19</v>
      </c>
    </row>
    <row r="16" spans="1:6" ht="12.75">
      <c r="A16" s="77" t="s">
        <v>23</v>
      </c>
      <c r="B16" s="85">
        <v>76</v>
      </c>
      <c r="C16" s="51">
        <f t="shared" si="1"/>
        <v>360</v>
      </c>
      <c r="D16" s="42">
        <v>57</v>
      </c>
      <c r="E16" s="51">
        <f t="shared" si="2"/>
        <v>384</v>
      </c>
      <c r="F16" s="52">
        <f t="shared" si="0"/>
        <v>-19</v>
      </c>
    </row>
    <row r="17" spans="1:6" ht="12.75">
      <c r="A17" s="77" t="s">
        <v>24</v>
      </c>
      <c r="B17" s="85">
        <v>63</v>
      </c>
      <c r="C17" s="51">
        <f t="shared" si="1"/>
        <v>423</v>
      </c>
      <c r="D17" s="42">
        <v>72</v>
      </c>
      <c r="E17" s="51">
        <f t="shared" si="2"/>
        <v>456</v>
      </c>
      <c r="F17" s="52">
        <f t="shared" si="0"/>
        <v>9</v>
      </c>
    </row>
    <row r="18" spans="1:6" ht="12.75">
      <c r="A18" s="77" t="s">
        <v>25</v>
      </c>
      <c r="B18" s="85">
        <v>86</v>
      </c>
      <c r="C18" s="51">
        <f t="shared" si="1"/>
        <v>509</v>
      </c>
      <c r="D18" s="42">
        <v>53</v>
      </c>
      <c r="E18" s="51">
        <f t="shared" si="2"/>
        <v>509</v>
      </c>
      <c r="F18" s="52">
        <f t="shared" si="0"/>
        <v>-33</v>
      </c>
    </row>
    <row r="19" spans="1:6" ht="12.75">
      <c r="A19" s="77" t="s">
        <v>26</v>
      </c>
      <c r="B19" s="85">
        <v>68</v>
      </c>
      <c r="C19" s="51">
        <f t="shared" si="1"/>
        <v>577</v>
      </c>
      <c r="D19" s="42">
        <v>45</v>
      </c>
      <c r="E19" s="51">
        <f t="shared" si="2"/>
        <v>554</v>
      </c>
      <c r="F19" s="52">
        <f t="shared" si="0"/>
        <v>-23</v>
      </c>
    </row>
    <row r="20" spans="1:6" ht="12.75">
      <c r="A20" s="77" t="s">
        <v>27</v>
      </c>
      <c r="B20" s="85">
        <v>58</v>
      </c>
      <c r="C20" s="51">
        <f t="shared" si="1"/>
        <v>635</v>
      </c>
      <c r="D20" s="53">
        <v>22</v>
      </c>
      <c r="E20" s="51">
        <f t="shared" si="2"/>
        <v>576</v>
      </c>
      <c r="F20" s="52">
        <f t="shared" si="0"/>
        <v>-36</v>
      </c>
    </row>
    <row r="21" spans="1:6" ht="12.75">
      <c r="A21" s="77" t="s">
        <v>28</v>
      </c>
      <c r="B21" s="85">
        <v>75</v>
      </c>
      <c r="C21" s="51">
        <f t="shared" si="1"/>
        <v>710</v>
      </c>
      <c r="D21" s="53">
        <v>34</v>
      </c>
      <c r="E21" s="51">
        <f t="shared" si="2"/>
        <v>610</v>
      </c>
      <c r="F21" s="52">
        <f t="shared" si="0"/>
        <v>-41</v>
      </c>
    </row>
    <row r="22" spans="1:6" ht="12.75">
      <c r="A22" s="77" t="s">
        <v>29</v>
      </c>
      <c r="B22" s="85">
        <v>68</v>
      </c>
      <c r="C22" s="51">
        <f t="shared" si="1"/>
        <v>778</v>
      </c>
      <c r="D22" s="53"/>
      <c r="E22" s="51"/>
      <c r="F22" s="52">
        <f t="shared" si="0"/>
      </c>
    </row>
    <row r="23" spans="1:6" ht="13.5" thickBot="1">
      <c r="A23" s="78" t="s">
        <v>30</v>
      </c>
      <c r="B23" s="86">
        <v>23</v>
      </c>
      <c r="C23" s="15">
        <f t="shared" si="1"/>
        <v>801</v>
      </c>
      <c r="D23" s="75"/>
      <c r="E23" s="15"/>
      <c r="F23" s="56">
        <f t="shared" si="0"/>
      </c>
    </row>
    <row r="24" spans="1:6" ht="12.75">
      <c r="A24" s="4"/>
      <c r="B24" s="4"/>
      <c r="C24" s="11" t="s">
        <v>46</v>
      </c>
      <c r="D24" s="11"/>
      <c r="E24" s="11"/>
      <c r="F24" s="61">
        <f>SUM(F12:F23)</f>
        <v>-100</v>
      </c>
    </row>
    <row r="25" spans="1:6" ht="12.75">
      <c r="A25" s="110"/>
      <c r="C25" s="4"/>
      <c r="D25" s="4"/>
      <c r="E25" s="4"/>
      <c r="F25" s="4"/>
    </row>
    <row r="26" spans="1:6" ht="12.75">
      <c r="A26" s="94"/>
      <c r="B26" s="100"/>
      <c r="C26" s="3"/>
      <c r="D26" s="3"/>
      <c r="E26" s="3"/>
      <c r="F26" s="3"/>
    </row>
    <row r="27" ht="12.75">
      <c r="A27" s="8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2018-09-05T10:21:50Z</cp:lastPrinted>
  <dcterms:created xsi:type="dcterms:W3CDTF">1999-04-30T04:59:30Z</dcterms:created>
  <dcterms:modified xsi:type="dcterms:W3CDTF">2020-06-18T06:13:46Z</dcterms:modified>
  <cp:category/>
  <cp:version/>
  <cp:contentType/>
  <cp:contentStatus/>
</cp:coreProperties>
</file>