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5" windowWidth="14205" windowHeight="11340" activeTab="2"/>
  </bookViews>
  <sheets>
    <sheet name="Heizenergie RED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<sst xmlns="http://schemas.openxmlformats.org/spreadsheetml/2006/main" count="126" uniqueCount="51">
  <si>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</si>
  <si>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</si>
  <si>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</si>
  <si>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</si>
  <si>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</si>
  <si>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</si>
  <si>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</si>
  <si>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</si>
  <si>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</si>
  <si>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</si>
  <si>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</si>
  <si>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</si>
  <si>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</si>
  <si>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</si>
  <si>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</si>
  <si>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</si>
  <si>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</si>
  <si>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</si>
  <si>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</si>
  <si>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1997/2000</t>
  </si>
  <si>
    <t>1997/2001</t>
  </si>
  <si>
    <t>97/00</t>
  </si>
  <si>
    <t xml:space="preserve">  Ergebnisse der Humboldtschule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</si>
  <si>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</si>
  <si>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</si>
  <si>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</si>
  <si>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</si>
  <si>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</si>
  <si>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</si>
  <si>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</si>
  <si>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</si>
  <si>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</si>
  <si>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</si>
  <si>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</si>
  <si>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</si>
  <si>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Heizenergie -Erdgas-</t>
  </si>
  <si>
    <t>Seestadt Immobilien</t>
  </si>
  <si>
    <t xml:space="preserve"> -elektrische Energie-</t>
  </si>
  <si>
    <t>Faktor 20</t>
  </si>
  <si>
    <t>aktuell</t>
  </si>
  <si>
    <t>RED 2003 -10%</t>
  </si>
  <si>
    <t>RED 2004 -8%</t>
  </si>
  <si>
    <t>Reduzierung</t>
  </si>
  <si>
    <t>in 2004 -9%</t>
  </si>
  <si>
    <t>in 2015 -26%</t>
  </si>
  <si>
    <t>Red 2016 -11%</t>
  </si>
  <si>
    <t>Mai 2017 Rohrbruch Heizung</t>
  </si>
  <si>
    <t>RED in 2018 zurück</t>
  </si>
  <si>
    <t>gesetzt Mehrbel. +10%</t>
  </si>
  <si>
    <t>wert</t>
  </si>
  <si>
    <t>Mittel-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</si>
</sst>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  <numFmt numFmtId="174" formatCode="0.0"/>
  </numFmts>
  <fonts count="5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5.5"/>
      <color indexed="8"/>
      <name val="Arial"/>
      <family val="0"/>
    </font>
    <font>
      <sz val="8"/>
      <color indexed="8"/>
      <name val="Arial"/>
      <family val="0"/>
    </font>
    <font>
      <sz val="14.75"/>
      <color indexed="8"/>
      <name val="Arial"/>
      <family val="0"/>
    </font>
    <font>
      <sz val="6.7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34" borderId="14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" fillId="37" borderId="35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1" fillId="37" borderId="37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3" fontId="1" fillId="37" borderId="38" xfId="0" applyNumberFormat="1" applyFont="1" applyFill="1" applyBorder="1" applyAlignment="1">
      <alignment/>
    </xf>
    <xf numFmtId="3" fontId="1" fillId="37" borderId="39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3" fontId="1" fillId="36" borderId="0" xfId="0" applyNumberFormat="1" applyFont="1" applyFill="1" applyAlignment="1">
      <alignment/>
    </xf>
    <xf numFmtId="3" fontId="1" fillId="34" borderId="12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42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3" fontId="1" fillId="36" borderId="45" xfId="0" applyNumberFormat="1" applyFont="1" applyFill="1" applyBorder="1" applyAlignment="1">
      <alignment/>
    </xf>
    <xf numFmtId="17" fontId="0" fillId="35" borderId="26" xfId="0" applyNumberFormat="1" applyFont="1" applyFill="1" applyBorder="1" applyAlignment="1">
      <alignment horizontal="center"/>
    </xf>
    <xf numFmtId="17" fontId="0" fillId="35" borderId="46" xfId="0" applyNumberFormat="1" applyFont="1" applyFill="1" applyBorder="1" applyAlignment="1">
      <alignment horizontal="center"/>
    </xf>
    <xf numFmtId="17" fontId="0" fillId="35" borderId="47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left"/>
    </xf>
    <xf numFmtId="0" fontId="1" fillId="35" borderId="23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35" borderId="5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" fillId="37" borderId="52" xfId="0" applyNumberFormat="1" applyFont="1" applyFill="1" applyBorder="1" applyAlignment="1">
      <alignment/>
    </xf>
    <xf numFmtId="16" fontId="0" fillId="35" borderId="29" xfId="0" applyNumberFormat="1" applyFont="1" applyFill="1" applyBorder="1" applyAlignment="1">
      <alignment horizontal="center"/>
    </xf>
    <xf numFmtId="3" fontId="0" fillId="0" borderId="53" xfId="0" applyNumberFormat="1" applyFont="1" applyBorder="1" applyAlignment="1">
      <alignment/>
    </xf>
    <xf numFmtId="3" fontId="1" fillId="34" borderId="53" xfId="0" applyNumberFormat="1" applyFont="1" applyFill="1" applyBorder="1" applyAlignment="1">
      <alignment/>
    </xf>
    <xf numFmtId="3" fontId="1" fillId="37" borderId="5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39" borderId="22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17" fontId="55" fillId="0" borderId="55" xfId="0" applyNumberFormat="1" applyFont="1" applyFill="1" applyBorder="1" applyAlignment="1">
      <alignment horizontal="left"/>
    </xf>
    <xf numFmtId="17" fontId="0" fillId="35" borderId="56" xfId="0" applyNumberFormat="1" applyFont="1" applyFill="1" applyBorder="1" applyAlignment="1">
      <alignment horizontal="center"/>
    </xf>
    <xf numFmtId="3" fontId="0" fillId="0" borderId="57" xfId="0" applyNumberFormat="1" applyFont="1" applyBorder="1" applyAlignment="1">
      <alignment/>
    </xf>
    <xf numFmtId="3" fontId="1" fillId="34" borderId="57" xfId="0" applyNumberFormat="1" applyFont="1" applyFill="1" applyBorder="1" applyAlignment="1">
      <alignment/>
    </xf>
    <xf numFmtId="3" fontId="0" fillId="34" borderId="58" xfId="0" applyNumberFormat="1" applyFont="1" applyFill="1" applyBorder="1" applyAlignment="1">
      <alignment/>
    </xf>
    <xf numFmtId="3" fontId="0" fillId="34" borderId="53" xfId="0" applyNumberFormat="1" applyFont="1" applyFill="1" applyBorder="1" applyAlignment="1">
      <alignment/>
    </xf>
    <xf numFmtId="17" fontId="0" fillId="35" borderId="59" xfId="0" applyNumberFormat="1" applyFont="1" applyFill="1" applyBorder="1" applyAlignment="1">
      <alignment horizontal="center"/>
    </xf>
    <xf numFmtId="3" fontId="0" fillId="37" borderId="60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3" fontId="0" fillId="37" borderId="62" xfId="0" applyNumberFormat="1" applyFont="1" applyFill="1" applyBorder="1" applyAlignment="1">
      <alignment/>
    </xf>
    <xf numFmtId="0" fontId="1" fillId="41" borderId="50" xfId="0" applyFont="1" applyFill="1" applyBorder="1" applyAlignment="1">
      <alignment horizontal="center"/>
    </xf>
    <xf numFmtId="0" fontId="1" fillId="41" borderId="29" xfId="0" applyFont="1" applyFill="1" applyBorder="1" applyAlignment="1">
      <alignment horizontal="center"/>
    </xf>
    <xf numFmtId="0" fontId="1" fillId="39" borderId="50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0" fontId="1" fillId="40" borderId="29" xfId="0" applyFont="1" applyFill="1" applyBorder="1" applyAlignment="1">
      <alignment horizontal="center"/>
    </xf>
    <xf numFmtId="0" fontId="1" fillId="42" borderId="33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225"/>
          <c:y val="0.022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105"/>
          <c:w val="0.932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'Heizenergie RED'!$C$14</c:f>
              <c:strCache>
                <c:ptCount val="1"/>
                <c:pt idx="0">
                  <c:v>1997/2001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'Heizenergie RED'!$A$15:$A$26</c:f>
              <c:strCache/>
            </c:strRef>
          </c:cat>
          <c:val>
            <c:numRef>
              <c:f>'Heizenergie RED'!$C$15:$C$26</c:f>
              <c:numCache/>
            </c:numRef>
          </c:val>
          <c:smooth val="0"/>
        </c:ser>
        <c:ser>
          <c:idx val="1"/>
          <c:order val="1"/>
          <c:tx>
            <c:strRef>
              <c:f>'Heizenergie RED'!#REF!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'Heizenergie RED'!$A$15:$A$26</c:f>
              <c:strCache/>
            </c:strRef>
          </c:cat>
          <c:val>
            <c:numRef>
              <c:f>'Heizenergie RED'!$I$15:$I$26</c:f>
              <c:numCache/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8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"/>
          <c:y val="0.13525"/>
          <c:w val="0.919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Energie'!$E$11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Energie'!$A$12:$A$23</c:f>
              <c:strCache/>
            </c:strRef>
          </c:cat>
          <c:val>
            <c:numRef>
              <c:f>'elektr. Energie'!$E$12:$E$23</c:f>
              <c:numCache/>
            </c:numRef>
          </c:val>
          <c:smooth val="0"/>
        </c:ser>
        <c:ser>
          <c:idx val="1"/>
          <c:order val="1"/>
          <c:tx>
            <c:strRef>
              <c:f>'elektr. Energie'!$G$11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Energie'!$A$12:$A$23</c:f>
              <c:strCache/>
            </c:strRef>
          </c:cat>
          <c:val>
            <c:numRef>
              <c:f>'elektr. Energie'!$G$12:$G$23</c:f>
              <c:numCache/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8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"/>
          <c:y val="0.931"/>
          <c:w val="0.32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25"/>
          <c:y val="-0.021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525"/>
          <c:y val="0.042"/>
          <c:w val="0.9217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Trinkwasser!$C$13:$C$24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Trinkwasser!$E$13:$E$24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9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3725"/>
          <c:w val="0.323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123825</xdr:rowOff>
    </xdr:from>
    <xdr:to>
      <xdr:col>9</xdr:col>
      <xdr:colOff>504825</xdr:colOff>
      <xdr:row>44</xdr:row>
      <xdr:rowOff>85725</xdr:rowOff>
    </xdr:to>
    <xdr:graphicFrame>
      <xdr:nvGraphicFramePr>
        <xdr:cNvPr id="1" name="Diagramm 1"/>
        <xdr:cNvGraphicFramePr/>
      </xdr:nvGraphicFramePr>
      <xdr:xfrm>
        <a:off x="0" y="4781550"/>
        <a:ext cx="56673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47625</xdr:rowOff>
    </xdr:from>
    <xdr:to>
      <xdr:col>8</xdr:col>
      <xdr:colOff>533400</xdr:colOff>
      <xdr:row>48</xdr:row>
      <xdr:rowOff>19050</xdr:rowOff>
    </xdr:to>
    <xdr:graphicFrame>
      <xdr:nvGraphicFramePr>
        <xdr:cNvPr id="1" name="Diagramm 2"/>
        <xdr:cNvGraphicFramePr/>
      </xdr:nvGraphicFramePr>
      <xdr:xfrm>
        <a:off x="95250" y="4581525"/>
        <a:ext cx="5372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142875</xdr:rowOff>
    </xdr:from>
    <xdr:to>
      <xdr:col>5</xdr:col>
      <xdr:colOff>990600</xdr:colOff>
      <xdr:row>46</xdr:row>
      <xdr:rowOff>9525</xdr:rowOff>
    </xdr:to>
    <xdr:graphicFrame>
      <xdr:nvGraphicFramePr>
        <xdr:cNvPr id="1" name="Diagramm 3"/>
        <xdr:cNvGraphicFramePr/>
      </xdr:nvGraphicFramePr>
      <xdr:xfrm>
        <a:off x="0" y="4524375"/>
        <a:ext cx="50577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23" sqref="I23:J24"/>
    </sheetView>
  </sheetViews>
  <sheetFormatPr defaultColWidth="11.57421875" defaultRowHeight="12.75"/>
  <cols>
    <col min="1" max="1" width="6.140625" style="2" customWidth="1"/>
    <col min="2" max="2" width="9.8515625" style="2" bestFit="1" customWidth="1"/>
    <col min="3" max="3" width="9.28125" style="2" customWidth="1"/>
    <col min="4" max="4" width="9.57421875" style="2" bestFit="1" customWidth="1"/>
    <col min="5" max="5" width="10.28125" style="2" customWidth="1"/>
    <col min="6" max="6" width="7.140625" style="2" customWidth="1"/>
    <col min="7" max="7" width="6.2812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">
        <v>36</v>
      </c>
    </row>
    <row r="3" spans="1:5" s="1" customFormat="1" ht="20.25">
      <c r="A3" s="1" t="s">
        <v>0</v>
      </c>
      <c r="E3" s="1" t="str">
        <f>+'[2]Heizenergie'!$E$2</f>
        <v>2019/20</v>
      </c>
    </row>
    <row r="4" spans="1:8" s="1" customFormat="1" ht="20.25">
      <c r="A4" s="13" t="s">
        <v>22</v>
      </c>
      <c r="B4" s="27"/>
      <c r="C4" s="27"/>
      <c r="D4" s="27"/>
      <c r="E4" s="27"/>
      <c r="F4" s="27"/>
      <c r="G4" s="27"/>
      <c r="H4" s="28"/>
    </row>
    <row r="6" s="3" customFormat="1" ht="13.5" thickBot="1">
      <c r="A6" s="5" t="s">
        <v>35</v>
      </c>
    </row>
    <row r="7" spans="1:10" s="3" customFormat="1" ht="15.75" customHeight="1">
      <c r="A7" s="29">
        <v>1</v>
      </c>
      <c r="B7" s="30">
        <v>2</v>
      </c>
      <c r="C7" s="38"/>
      <c r="D7" s="31">
        <v>3</v>
      </c>
      <c r="E7" s="32">
        <v>4</v>
      </c>
      <c r="F7" s="31">
        <v>5</v>
      </c>
      <c r="G7" s="32">
        <v>6</v>
      </c>
      <c r="H7" s="30">
        <v>7</v>
      </c>
      <c r="I7" s="30">
        <v>8</v>
      </c>
      <c r="J7" s="53">
        <v>9</v>
      </c>
    </row>
    <row r="8" spans="1:10" s="3" customFormat="1" ht="12.75">
      <c r="A8" s="18" t="s">
        <v>1</v>
      </c>
      <c r="B8" s="19" t="s">
        <v>2</v>
      </c>
      <c r="C8" s="19" t="s">
        <v>2</v>
      </c>
      <c r="D8" s="21" t="s">
        <v>2</v>
      </c>
      <c r="E8" s="33" t="s">
        <v>2</v>
      </c>
      <c r="F8" s="34" t="s">
        <v>17</v>
      </c>
      <c r="G8" s="33"/>
      <c r="H8" s="35" t="s">
        <v>9</v>
      </c>
      <c r="I8" s="35" t="s">
        <v>9</v>
      </c>
      <c r="J8" s="52" t="s">
        <v>14</v>
      </c>
    </row>
    <row r="9" spans="1:10" s="3" customFormat="1" ht="12.75">
      <c r="A9" s="18"/>
      <c r="B9" s="19" t="s">
        <v>3</v>
      </c>
      <c r="C9" s="19" t="s">
        <v>3</v>
      </c>
      <c r="D9" s="21"/>
      <c r="E9" s="33" t="s">
        <v>8</v>
      </c>
      <c r="F9" s="19" t="s">
        <v>50</v>
      </c>
      <c r="G9" s="33"/>
      <c r="H9" s="35" t="s">
        <v>2</v>
      </c>
      <c r="I9" s="35" t="s">
        <v>2</v>
      </c>
      <c r="J9" s="52" t="s">
        <v>15</v>
      </c>
    </row>
    <row r="10" spans="1:10" s="3" customFormat="1" ht="12.75">
      <c r="A10" s="18"/>
      <c r="B10" s="19"/>
      <c r="C10" s="19" t="s">
        <v>8</v>
      </c>
      <c r="D10" s="21"/>
      <c r="E10" s="33"/>
      <c r="F10" s="19" t="s">
        <v>49</v>
      </c>
      <c r="G10" s="33"/>
      <c r="H10" s="35"/>
      <c r="I10" s="35" t="s">
        <v>8</v>
      </c>
      <c r="J10" s="52" t="s">
        <v>16</v>
      </c>
    </row>
    <row r="11" spans="1:10" s="3" customFormat="1" ht="12.75">
      <c r="A11" s="18"/>
      <c r="B11" s="19" t="s">
        <v>4</v>
      </c>
      <c r="C11" s="19" t="s">
        <v>4</v>
      </c>
      <c r="D11" s="21" t="s">
        <v>4</v>
      </c>
      <c r="E11" s="33" t="s">
        <v>4</v>
      </c>
      <c r="F11" s="19"/>
      <c r="G11" s="33"/>
      <c r="H11" s="35" t="s">
        <v>4</v>
      </c>
      <c r="I11" s="35" t="s">
        <v>4</v>
      </c>
      <c r="J11" s="52" t="s">
        <v>4</v>
      </c>
    </row>
    <row r="12" spans="1:10" s="3" customFormat="1" ht="12.75">
      <c r="A12" s="18"/>
      <c r="B12" s="96" t="s">
        <v>40</v>
      </c>
      <c r="C12" s="97"/>
      <c r="D12" s="100" t="s">
        <v>47</v>
      </c>
      <c r="E12" s="101"/>
      <c r="F12" s="19"/>
      <c r="G12" s="33"/>
      <c r="H12" s="35" t="s">
        <v>13</v>
      </c>
      <c r="I12" s="35"/>
      <c r="J12" s="52"/>
    </row>
    <row r="13" spans="1:10" s="3" customFormat="1" ht="12.75">
      <c r="A13" s="18"/>
      <c r="B13" s="98" t="s">
        <v>41</v>
      </c>
      <c r="C13" s="99"/>
      <c r="D13" s="100" t="s">
        <v>48</v>
      </c>
      <c r="E13" s="101"/>
      <c r="F13" s="19"/>
      <c r="G13" s="33"/>
      <c r="H13" s="71"/>
      <c r="I13" s="35"/>
      <c r="J13" s="52"/>
    </row>
    <row r="14" spans="1:10" s="3" customFormat="1" ht="12.75">
      <c r="A14" s="18"/>
      <c r="B14" s="19" t="s">
        <v>19</v>
      </c>
      <c r="C14" s="19" t="s">
        <v>20</v>
      </c>
      <c r="D14" s="21" t="str">
        <f>+E3</f>
        <v>2019/20</v>
      </c>
      <c r="E14" s="33" t="str">
        <f>+D14</f>
        <v>2019/20</v>
      </c>
      <c r="F14" s="19" t="s">
        <v>21</v>
      </c>
      <c r="G14" s="77" t="s">
        <v>39</v>
      </c>
      <c r="H14" s="21" t="str">
        <f>+E14</f>
        <v>2019/20</v>
      </c>
      <c r="I14" s="35" t="str">
        <f>+H14</f>
        <v>2019/20</v>
      </c>
      <c r="J14" s="68" t="str">
        <f>+I14</f>
        <v>2019/20</v>
      </c>
    </row>
    <row r="15" spans="1:10" s="3" customFormat="1" ht="12.75">
      <c r="A15" s="92" t="s">
        <v>23</v>
      </c>
      <c r="B15" s="78">
        <v>8522</v>
      </c>
      <c r="C15" s="78">
        <f>+B15</f>
        <v>8522</v>
      </c>
      <c r="D15" s="79">
        <v>7670</v>
      </c>
      <c r="E15" s="78">
        <f>+D15</f>
        <v>7670</v>
      </c>
      <c r="F15" s="78">
        <v>24</v>
      </c>
      <c r="G15" s="91">
        <f>+IF(D15=0,"",F15)</f>
        <v>24</v>
      </c>
      <c r="H15" s="78">
        <f aca="true" t="shared" si="0" ref="H15:H26">(IF(D15=0,"",+D15/G15*F15))</f>
        <v>7670</v>
      </c>
      <c r="I15" s="78">
        <f>+H15</f>
        <v>7670</v>
      </c>
      <c r="J15" s="93">
        <f aca="true" t="shared" si="1" ref="J15:J21">+H15-B15</f>
        <v>-852</v>
      </c>
    </row>
    <row r="16" spans="1:10" s="3" customFormat="1" ht="12.75">
      <c r="A16" s="92" t="s">
        <v>24</v>
      </c>
      <c r="B16" s="78">
        <v>24875</v>
      </c>
      <c r="C16" s="78">
        <f>+C15+B16</f>
        <v>33397</v>
      </c>
      <c r="D16" s="79">
        <v>28980</v>
      </c>
      <c r="E16" s="78">
        <f>+E15+D16</f>
        <v>36650</v>
      </c>
      <c r="F16" s="78">
        <v>90</v>
      </c>
      <c r="G16" s="91">
        <f>+IF(D16=0,"",'[1]Tabelle1'!$B$4)</f>
        <v>145</v>
      </c>
      <c r="H16" s="78">
        <f t="shared" si="0"/>
        <v>17987.58620689655</v>
      </c>
      <c r="I16" s="78">
        <f aca="true" t="shared" si="2" ref="I16:I21">+I15+H16</f>
        <v>25657.58620689655</v>
      </c>
      <c r="J16" s="93">
        <f t="shared" si="1"/>
        <v>-6887.413793103449</v>
      </c>
    </row>
    <row r="17" spans="1:10" s="3" customFormat="1" ht="12.75">
      <c r="A17" s="92" t="s">
        <v>25</v>
      </c>
      <c r="B17" s="78">
        <v>106479</v>
      </c>
      <c r="C17" s="78">
        <f aca="true" t="shared" si="3" ref="C17:C25">+C16+B17</f>
        <v>139876</v>
      </c>
      <c r="D17" s="79">
        <v>67640</v>
      </c>
      <c r="E17" s="78">
        <f aca="true" t="shared" si="4" ref="E17:E26">+E16+D17</f>
        <v>104290</v>
      </c>
      <c r="F17" s="78">
        <v>318</v>
      </c>
      <c r="G17" s="91">
        <f>+IF(D17=0,"",'[1]Tabelle1'!$B$5)</f>
        <v>264</v>
      </c>
      <c r="H17" s="78">
        <f t="shared" si="0"/>
        <v>81475.45454545454</v>
      </c>
      <c r="I17" s="78">
        <f t="shared" si="2"/>
        <v>107133.0407523511</v>
      </c>
      <c r="J17" s="93">
        <f t="shared" si="1"/>
        <v>-25003.545454545456</v>
      </c>
    </row>
    <row r="18" spans="1:10" s="3" customFormat="1" ht="12.75">
      <c r="A18" s="92" t="s">
        <v>26</v>
      </c>
      <c r="B18" s="78">
        <v>157134</v>
      </c>
      <c r="C18" s="78">
        <f t="shared" si="3"/>
        <v>297010</v>
      </c>
      <c r="D18" s="79">
        <v>131550</v>
      </c>
      <c r="E18" s="78">
        <f t="shared" si="4"/>
        <v>235840</v>
      </c>
      <c r="F18" s="78">
        <v>462</v>
      </c>
      <c r="G18" s="91">
        <f>+IF(D18=0,"",'[1]Tabelle1'!$B$6)</f>
        <v>412</v>
      </c>
      <c r="H18" s="78">
        <f t="shared" si="0"/>
        <v>147514.8058252427</v>
      </c>
      <c r="I18" s="78">
        <f t="shared" si="2"/>
        <v>254647.84657759382</v>
      </c>
      <c r="J18" s="93">
        <f t="shared" si="1"/>
        <v>-9619.194174757286</v>
      </c>
    </row>
    <row r="19" spans="1:10" s="3" customFormat="1" ht="12.75">
      <c r="A19" s="92" t="s">
        <v>27</v>
      </c>
      <c r="B19" s="78">
        <v>198612</v>
      </c>
      <c r="C19" s="78">
        <f t="shared" si="3"/>
        <v>495622</v>
      </c>
      <c r="D19" s="79">
        <v>92010</v>
      </c>
      <c r="E19" s="78">
        <f>+E18+D19</f>
        <v>327850</v>
      </c>
      <c r="F19" s="78">
        <v>516</v>
      </c>
      <c r="G19" s="91">
        <f>+IF(D19=0,"",'[1]Tabelle1'!$B$7)</f>
        <v>448</v>
      </c>
      <c r="H19" s="78">
        <f t="shared" si="0"/>
        <v>105975.80357142857</v>
      </c>
      <c r="I19" s="78">
        <f t="shared" si="2"/>
        <v>360623.6501490224</v>
      </c>
      <c r="J19" s="93">
        <f t="shared" si="1"/>
        <v>-92636.19642857143</v>
      </c>
    </row>
    <row r="20" spans="1:10" s="3" customFormat="1" ht="12.75">
      <c r="A20" s="92" t="s">
        <v>28</v>
      </c>
      <c r="B20" s="78">
        <v>155213</v>
      </c>
      <c r="C20" s="78">
        <f t="shared" si="3"/>
        <v>650835</v>
      </c>
      <c r="D20" s="79">
        <v>237810</v>
      </c>
      <c r="E20" s="78">
        <f t="shared" si="4"/>
        <v>565660</v>
      </c>
      <c r="F20" s="78">
        <v>489</v>
      </c>
      <c r="G20" s="91">
        <f>+IF(D20=0,"",'[1]Tabelle1'!$B$8)</f>
        <v>450</v>
      </c>
      <c r="H20" s="78">
        <f t="shared" si="0"/>
        <v>258420.2</v>
      </c>
      <c r="I20" s="78">
        <f t="shared" si="2"/>
        <v>619043.8501490224</v>
      </c>
      <c r="J20" s="93">
        <f t="shared" si="1"/>
        <v>103207.20000000001</v>
      </c>
    </row>
    <row r="21" spans="1:10" s="3" customFormat="1" ht="12.75">
      <c r="A21" s="92" t="s">
        <v>29</v>
      </c>
      <c r="B21" s="78">
        <v>138425</v>
      </c>
      <c r="C21" s="78">
        <f t="shared" si="3"/>
        <v>789260</v>
      </c>
      <c r="D21" s="79">
        <v>135590</v>
      </c>
      <c r="E21" s="78">
        <f>+E20+D21</f>
        <v>701250</v>
      </c>
      <c r="F21" s="78">
        <v>436</v>
      </c>
      <c r="G21" s="91">
        <f>+IF(D21=0,"",'[1]Tabelle1'!$B$9)</f>
        <v>406</v>
      </c>
      <c r="H21" s="78">
        <f t="shared" si="0"/>
        <v>145608.96551724136</v>
      </c>
      <c r="I21" s="78">
        <f t="shared" si="2"/>
        <v>764652.8156662638</v>
      </c>
      <c r="J21" s="93">
        <f t="shared" si="1"/>
        <v>7183.965517241362</v>
      </c>
    </row>
    <row r="22" spans="1:10" s="3" customFormat="1" ht="12.75">
      <c r="A22" s="92" t="s">
        <v>30</v>
      </c>
      <c r="B22" s="78">
        <v>130469</v>
      </c>
      <c r="C22" s="78">
        <f t="shared" si="3"/>
        <v>919729</v>
      </c>
      <c r="D22" s="79">
        <v>101350</v>
      </c>
      <c r="E22" s="78">
        <f>+E21+D22</f>
        <v>802600</v>
      </c>
      <c r="F22" s="78">
        <v>424</v>
      </c>
      <c r="G22" s="91">
        <f>+IF(D22=0,"",'[1]Tabelle1'!$B$10)</f>
        <v>426</v>
      </c>
      <c r="H22" s="78">
        <f t="shared" si="0"/>
        <v>100874.17840375587</v>
      </c>
      <c r="I22" s="78">
        <f>+I21+H22</f>
        <v>865526.9940700197</v>
      </c>
      <c r="J22" s="93">
        <f>+H22-B22</f>
        <v>-29594.82159624413</v>
      </c>
    </row>
    <row r="23" spans="1:10" s="3" customFormat="1" ht="12.75">
      <c r="A23" s="92" t="s">
        <v>31</v>
      </c>
      <c r="B23" s="78">
        <v>63648</v>
      </c>
      <c r="C23" s="78">
        <f t="shared" si="3"/>
        <v>983377</v>
      </c>
      <c r="D23" s="79">
        <v>60760</v>
      </c>
      <c r="E23" s="78">
        <f t="shared" si="4"/>
        <v>863360</v>
      </c>
      <c r="F23" s="78">
        <v>316</v>
      </c>
      <c r="G23" s="91">
        <f>+IF(D23=0,"",'[1]Tabelle1'!$B$11)</f>
        <v>311</v>
      </c>
      <c r="H23" s="78">
        <f t="shared" si="0"/>
        <v>61736.84887459807</v>
      </c>
      <c r="I23" s="78">
        <f>+I22+H23</f>
        <v>927263.8429446177</v>
      </c>
      <c r="J23" s="93">
        <f>+H23-B23</f>
        <v>-1911.1511254019279</v>
      </c>
    </row>
    <row r="24" spans="1:10" s="3" customFormat="1" ht="12.75">
      <c r="A24" s="92" t="s">
        <v>32</v>
      </c>
      <c r="B24" s="78">
        <v>38822</v>
      </c>
      <c r="C24" s="78">
        <f t="shared" si="3"/>
        <v>1022199</v>
      </c>
      <c r="D24" s="79">
        <v>34940</v>
      </c>
      <c r="E24" s="78">
        <f t="shared" si="4"/>
        <v>898300</v>
      </c>
      <c r="F24" s="78">
        <v>159</v>
      </c>
      <c r="G24" s="91">
        <f>+IF(D24=0,"",'[1]Tabelle1'!$B$12)</f>
        <v>261</v>
      </c>
      <c r="H24" s="78">
        <f t="shared" si="0"/>
        <v>21285.287356321838</v>
      </c>
      <c r="I24" s="78">
        <f>+I23+H24</f>
        <v>948549.1303009395</v>
      </c>
      <c r="J24" s="93">
        <f>+H24-B24</f>
        <v>-17536.712643678162</v>
      </c>
    </row>
    <row r="25" spans="1:10" s="3" customFormat="1" ht="12.75">
      <c r="A25" s="92" t="s">
        <v>33</v>
      </c>
      <c r="B25" s="78">
        <v>30431</v>
      </c>
      <c r="C25" s="78">
        <f t="shared" si="3"/>
        <v>1052630</v>
      </c>
      <c r="D25" s="79"/>
      <c r="E25" s="78">
        <f t="shared" si="4"/>
        <v>898300</v>
      </c>
      <c r="F25" s="78">
        <v>82</v>
      </c>
      <c r="G25" s="91">
        <f>+IF(D25=0,"",'[1]Tabelle1'!$B$13)</f>
      </c>
      <c r="H25" s="78">
        <f t="shared" si="0"/>
      </c>
      <c r="I25" s="78"/>
      <c r="J25" s="93"/>
    </row>
    <row r="26" spans="1:10" s="3" customFormat="1" ht="13.5" thickBot="1">
      <c r="A26" s="87" t="s">
        <v>34</v>
      </c>
      <c r="B26" s="88">
        <v>19460</v>
      </c>
      <c r="C26" s="88">
        <f>+C25+B26</f>
        <v>1072090</v>
      </c>
      <c r="D26" s="89"/>
      <c r="E26" s="88">
        <f t="shared" si="4"/>
        <v>898300</v>
      </c>
      <c r="F26" s="88">
        <v>49</v>
      </c>
      <c r="G26" s="90">
        <f>+IF(D26=0,"",F26)</f>
      </c>
      <c r="H26" s="88">
        <f t="shared" si="0"/>
      </c>
      <c r="I26" s="94"/>
      <c r="J26" s="95"/>
    </row>
    <row r="27" spans="1:10" s="3" customFormat="1" ht="13.5" thickBot="1">
      <c r="A27" s="86" t="s">
        <v>46</v>
      </c>
      <c r="B27" s="4"/>
      <c r="C27" s="4"/>
      <c r="D27" s="4"/>
      <c r="E27" s="4"/>
      <c r="F27" s="4"/>
      <c r="G27" s="4"/>
      <c r="H27" s="4"/>
      <c r="I27" s="54" t="s">
        <v>18</v>
      </c>
      <c r="J27" s="61">
        <f>+SUM(J15:J26)</f>
        <v>-73649.86969906048</v>
      </c>
    </row>
    <row r="28" spans="1:9" s="3" customFormat="1" ht="13.5" thickTop="1">
      <c r="A28" s="70"/>
      <c r="B28" s="4"/>
      <c r="C28" s="4"/>
      <c r="D28" s="4"/>
      <c r="E28" s="4"/>
      <c r="F28" s="4"/>
      <c r="G28" s="4"/>
      <c r="H28" s="4"/>
      <c r="I28" s="4"/>
    </row>
    <row r="29" spans="2:9" s="3" customFormat="1" ht="12.75">
      <c r="B29" s="4"/>
      <c r="C29" s="4"/>
      <c r="D29" s="4"/>
      <c r="E29" s="4"/>
      <c r="F29" s="4"/>
      <c r="G29" s="4"/>
      <c r="H29" s="4"/>
      <c r="I29" s="4"/>
    </row>
    <row r="30" s="3" customFormat="1" ht="12.75"/>
  </sheetData>
  <sheetProtection/>
  <mergeCells count="4">
    <mergeCell ref="B12:C12"/>
    <mergeCell ref="B13:C13"/>
    <mergeCell ref="D12:E12"/>
    <mergeCell ref="D13:E1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">
      <selection activeCell="G20" sqref="G20:G21"/>
    </sheetView>
  </sheetViews>
  <sheetFormatPr defaultColWidth="11.421875" defaultRowHeight="12.75"/>
  <cols>
    <col min="3" max="4" width="0" style="0" hidden="1" customWidth="1"/>
    <col min="7" max="7" width="12.7109375" style="0" customWidth="1"/>
    <col min="8" max="8" width="15.57421875" style="0" bestFit="1" customWidth="1"/>
  </cols>
  <sheetData>
    <row r="1" spans="1:13" ht="15">
      <c r="A1" s="2" t="str">
        <f>+'Heizenergie RED'!A1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1" thickBot="1">
      <c r="A3" s="1" t="s">
        <v>0</v>
      </c>
      <c r="F3" s="1" t="str">
        <f>+'Heizenergie RED'!E3</f>
        <v>2019/20</v>
      </c>
    </row>
    <row r="4" spans="1:8" ht="21" thickBot="1">
      <c r="A4" s="58" t="s">
        <v>22</v>
      </c>
      <c r="B4" s="59"/>
      <c r="C4" s="59"/>
      <c r="D4" s="59"/>
      <c r="E4" s="59"/>
      <c r="F4" s="59"/>
      <c r="G4" s="59"/>
      <c r="H4" s="60"/>
    </row>
    <row r="6" spans="1:8" ht="15.75">
      <c r="A6" s="9" t="s">
        <v>37</v>
      </c>
      <c r="B6" s="2"/>
      <c r="C6" s="2"/>
      <c r="D6" s="2"/>
      <c r="E6" s="2"/>
      <c r="F6" s="75" t="s">
        <v>38</v>
      </c>
      <c r="G6" s="81"/>
      <c r="H6" s="2"/>
    </row>
    <row r="7" spans="1:8" ht="15.75" thickBot="1">
      <c r="A7" s="102" t="s">
        <v>45</v>
      </c>
      <c r="B7" s="102"/>
      <c r="C7" s="2"/>
      <c r="D7" s="2"/>
      <c r="E7" s="2"/>
      <c r="F7" s="2"/>
      <c r="G7" s="2"/>
      <c r="H7" s="2"/>
    </row>
    <row r="8" spans="1:8" ht="12.75">
      <c r="A8" s="14" t="s">
        <v>1</v>
      </c>
      <c r="B8" s="15" t="s">
        <v>2</v>
      </c>
      <c r="C8" s="39"/>
      <c r="D8" s="39"/>
      <c r="E8" s="16" t="s">
        <v>2</v>
      </c>
      <c r="F8" s="17" t="s">
        <v>2</v>
      </c>
      <c r="G8" s="16" t="s">
        <v>2</v>
      </c>
      <c r="H8" s="67" t="s">
        <v>5</v>
      </c>
    </row>
    <row r="9" spans="1:8" ht="12.75">
      <c r="A9" s="18"/>
      <c r="B9" s="19" t="s">
        <v>3</v>
      </c>
      <c r="C9" s="40"/>
      <c r="D9" s="40"/>
      <c r="E9" s="20" t="s">
        <v>8</v>
      </c>
      <c r="F9" s="21"/>
      <c r="G9" s="20" t="s">
        <v>8</v>
      </c>
      <c r="H9" s="68" t="s">
        <v>6</v>
      </c>
    </row>
    <row r="10" spans="1:8" ht="12.75">
      <c r="A10" s="18"/>
      <c r="B10" s="19" t="s">
        <v>4</v>
      </c>
      <c r="C10" s="40"/>
      <c r="D10" s="40"/>
      <c r="E10" s="20" t="s">
        <v>4</v>
      </c>
      <c r="F10" s="21" t="s">
        <v>4</v>
      </c>
      <c r="G10" s="20" t="s">
        <v>4</v>
      </c>
      <c r="H10" s="68" t="s">
        <v>4</v>
      </c>
    </row>
    <row r="11" spans="1:8" ht="13.5" thickBot="1">
      <c r="A11" s="22"/>
      <c r="B11" s="23" t="s">
        <v>19</v>
      </c>
      <c r="C11" s="41"/>
      <c r="D11" s="41"/>
      <c r="E11" s="24" t="s">
        <v>19</v>
      </c>
      <c r="F11" s="25" t="str">
        <f>+F3</f>
        <v>2019/20</v>
      </c>
      <c r="G11" s="66" t="str">
        <f>+F11</f>
        <v>2019/20</v>
      </c>
      <c r="H11" s="69" t="str">
        <f>+G11</f>
        <v>2019/20</v>
      </c>
    </row>
    <row r="12" spans="1:8" ht="12.75">
      <c r="A12" s="62" t="s">
        <v>23</v>
      </c>
      <c r="B12" s="6">
        <v>1988.26</v>
      </c>
      <c r="C12" s="6">
        <v>4055</v>
      </c>
      <c r="D12" s="42">
        <v>801</v>
      </c>
      <c r="E12" s="43">
        <f>+B12</f>
        <v>1988.26</v>
      </c>
      <c r="F12" s="36">
        <v>3220</v>
      </c>
      <c r="G12" s="43">
        <f>+F12</f>
        <v>3220</v>
      </c>
      <c r="H12" s="49">
        <f aca="true" t="shared" si="0" ref="H12:H23">IF(F12=0,"",+F12-B12)</f>
        <v>1231.74</v>
      </c>
    </row>
    <row r="13" spans="1:8" ht="12.75">
      <c r="A13" s="63" t="s">
        <v>24</v>
      </c>
      <c r="B13" s="7">
        <v>5422.77</v>
      </c>
      <c r="C13" s="7">
        <v>6344</v>
      </c>
      <c r="D13" s="45">
        <v>801</v>
      </c>
      <c r="E13" s="46">
        <f aca="true" t="shared" si="1" ref="E13:E23">+E12+B13</f>
        <v>7411.030000000001</v>
      </c>
      <c r="F13" s="37">
        <v>5460</v>
      </c>
      <c r="G13" s="46">
        <f aca="true" t="shared" si="2" ref="G13:G21">+F13+G12</f>
        <v>8680</v>
      </c>
      <c r="H13" s="50">
        <f t="shared" si="0"/>
        <v>37.22999999999956</v>
      </c>
    </row>
    <row r="14" spans="1:8" ht="12.75">
      <c r="A14" s="63" t="s">
        <v>25</v>
      </c>
      <c r="B14" s="7">
        <v>6660.76</v>
      </c>
      <c r="C14" s="7">
        <v>8044</v>
      </c>
      <c r="D14" s="45">
        <v>801</v>
      </c>
      <c r="E14" s="46">
        <f t="shared" si="1"/>
        <v>14071.79</v>
      </c>
      <c r="F14" s="37">
        <v>6020</v>
      </c>
      <c r="G14" s="46">
        <f t="shared" si="2"/>
        <v>14700</v>
      </c>
      <c r="H14" s="50">
        <f t="shared" si="0"/>
        <v>-640.7600000000002</v>
      </c>
    </row>
    <row r="15" spans="1:8" ht="12.75">
      <c r="A15" s="63" t="s">
        <v>26</v>
      </c>
      <c r="B15" s="7">
        <v>8694.41</v>
      </c>
      <c r="C15" s="7">
        <v>11010</v>
      </c>
      <c r="D15" s="45">
        <v>801</v>
      </c>
      <c r="E15" s="46">
        <f t="shared" si="1"/>
        <v>22766.2</v>
      </c>
      <c r="F15" s="37">
        <v>3317</v>
      </c>
      <c r="G15" s="46">
        <f t="shared" si="2"/>
        <v>18017</v>
      </c>
      <c r="H15" s="50">
        <f t="shared" si="0"/>
        <v>-5377.41</v>
      </c>
    </row>
    <row r="16" spans="1:8" ht="12.75">
      <c r="A16" s="63" t="s">
        <v>27</v>
      </c>
      <c r="B16" s="7">
        <v>7344.28</v>
      </c>
      <c r="C16" s="7">
        <v>9619</v>
      </c>
      <c r="D16" s="45">
        <v>801</v>
      </c>
      <c r="E16" s="46">
        <f t="shared" si="1"/>
        <v>30110.48</v>
      </c>
      <c r="F16" s="37">
        <v>2995</v>
      </c>
      <c r="G16" s="46">
        <f t="shared" si="2"/>
        <v>21012</v>
      </c>
      <c r="H16" s="50">
        <f t="shared" si="0"/>
        <v>-4349.28</v>
      </c>
    </row>
    <row r="17" spans="1:8" ht="12.75">
      <c r="A17" s="63" t="s">
        <v>28</v>
      </c>
      <c r="B17" s="7">
        <v>6597.57</v>
      </c>
      <c r="C17" s="7">
        <v>13879</v>
      </c>
      <c r="D17" s="45">
        <v>801</v>
      </c>
      <c r="E17" s="46">
        <f t="shared" si="1"/>
        <v>36708.05</v>
      </c>
      <c r="F17" s="37">
        <v>9840</v>
      </c>
      <c r="G17" s="46">
        <f t="shared" si="2"/>
        <v>30852</v>
      </c>
      <c r="H17" s="50">
        <f>IF(F17=0,"",+F17-B17)</f>
        <v>3242.4300000000003</v>
      </c>
    </row>
    <row r="18" spans="1:8" ht="12.75">
      <c r="A18" s="63" t="s">
        <v>29</v>
      </c>
      <c r="B18" s="7">
        <v>7440.400000000001</v>
      </c>
      <c r="C18" s="7">
        <v>11829</v>
      </c>
      <c r="D18" s="45">
        <v>801</v>
      </c>
      <c r="E18" s="46">
        <f t="shared" si="1"/>
        <v>44148.450000000004</v>
      </c>
      <c r="F18" s="37">
        <v>4760</v>
      </c>
      <c r="G18" s="46">
        <f t="shared" si="2"/>
        <v>35612</v>
      </c>
      <c r="H18" s="50">
        <f t="shared" si="0"/>
        <v>-2680.4000000000005</v>
      </c>
    </row>
    <row r="19" spans="1:8" ht="12.75">
      <c r="A19" s="63" t="s">
        <v>30</v>
      </c>
      <c r="B19" s="7">
        <v>6147.2300000000005</v>
      </c>
      <c r="C19" s="7">
        <v>9856</v>
      </c>
      <c r="D19" s="45">
        <v>801</v>
      </c>
      <c r="E19" s="46">
        <f t="shared" si="1"/>
        <v>50295.68000000001</v>
      </c>
      <c r="F19" s="37">
        <v>5860</v>
      </c>
      <c r="G19" s="46">
        <f t="shared" si="2"/>
        <v>41472</v>
      </c>
      <c r="H19" s="50">
        <f>IF(F19=0,"",+F19-B19)</f>
        <v>-287.2300000000005</v>
      </c>
    </row>
    <row r="20" spans="1:8" ht="12.75">
      <c r="A20" s="63" t="s">
        <v>31</v>
      </c>
      <c r="B20" s="7">
        <v>3741.56</v>
      </c>
      <c r="C20" s="45">
        <v>5932</v>
      </c>
      <c r="D20" s="45">
        <v>801</v>
      </c>
      <c r="E20" s="46">
        <f t="shared" si="1"/>
        <v>54037.240000000005</v>
      </c>
      <c r="F20" s="37">
        <v>5280</v>
      </c>
      <c r="G20" s="46">
        <f t="shared" si="2"/>
        <v>46752</v>
      </c>
      <c r="H20" s="50">
        <f t="shared" si="0"/>
        <v>1538.44</v>
      </c>
    </row>
    <row r="21" spans="1:8" ht="12.75">
      <c r="A21" s="63" t="s">
        <v>32</v>
      </c>
      <c r="B21" s="7">
        <v>4842.49</v>
      </c>
      <c r="C21" s="45">
        <v>6295</v>
      </c>
      <c r="D21" s="45">
        <v>801</v>
      </c>
      <c r="E21" s="46">
        <f t="shared" si="1"/>
        <v>58879.73</v>
      </c>
      <c r="F21" s="48">
        <v>3380</v>
      </c>
      <c r="G21" s="46">
        <f t="shared" si="2"/>
        <v>50132</v>
      </c>
      <c r="H21" s="50">
        <f t="shared" si="0"/>
        <v>-1462.4899999999998</v>
      </c>
    </row>
    <row r="22" spans="1:8" ht="12.75">
      <c r="A22" s="63" t="s">
        <v>33</v>
      </c>
      <c r="B22" s="7">
        <v>4411.7300000000005</v>
      </c>
      <c r="C22" s="45">
        <v>5470</v>
      </c>
      <c r="D22" s="45">
        <v>801</v>
      </c>
      <c r="E22" s="46">
        <f t="shared" si="1"/>
        <v>63291.46000000001</v>
      </c>
      <c r="F22" s="48"/>
      <c r="G22" s="46"/>
      <c r="H22" s="50">
        <f t="shared" si="0"/>
      </c>
    </row>
    <row r="23" spans="1:8" ht="13.5" thickBot="1">
      <c r="A23" s="64" t="s">
        <v>34</v>
      </c>
      <c r="B23" s="11">
        <v>3044.69</v>
      </c>
      <c r="C23" s="11">
        <v>3599</v>
      </c>
      <c r="D23" s="51">
        <v>801</v>
      </c>
      <c r="E23" s="12">
        <f t="shared" si="1"/>
        <v>66336.15000000001</v>
      </c>
      <c r="F23" s="55"/>
      <c r="G23" s="12"/>
      <c r="H23" s="76">
        <f t="shared" si="0"/>
      </c>
    </row>
    <row r="24" spans="1:8" ht="12" customHeight="1">
      <c r="A24" s="4"/>
      <c r="B24" s="4"/>
      <c r="C24" s="4">
        <f>SUM(C12:C23)</f>
        <v>95932</v>
      </c>
      <c r="D24" s="4"/>
      <c r="E24" s="8" t="s">
        <v>7</v>
      </c>
      <c r="F24" s="8">
        <v>5874</v>
      </c>
      <c r="G24" s="8"/>
      <c r="H24" s="26">
        <f>SUM(H12:H23)</f>
        <v>-8747.73</v>
      </c>
    </row>
    <row r="25" spans="1:8" ht="12.75">
      <c r="A25" s="70"/>
      <c r="B25" s="4"/>
      <c r="C25" s="4">
        <f>+C24-F26</f>
        <v>95932</v>
      </c>
      <c r="D25" s="4"/>
      <c r="E25" s="4"/>
      <c r="F25" s="4"/>
      <c r="G25" s="4"/>
      <c r="H25" s="4"/>
    </row>
    <row r="26" spans="1:8" ht="12.75">
      <c r="A26" s="65"/>
      <c r="B26" s="3"/>
      <c r="C26" s="3">
        <f>+C25/12</f>
        <v>7994.333333333333</v>
      </c>
      <c r="D26" s="3"/>
      <c r="E26" s="4"/>
      <c r="F26" s="3"/>
      <c r="G26" s="4"/>
      <c r="H26" s="3"/>
    </row>
    <row r="50" spans="1:4" ht="12.75">
      <c r="A50" s="10"/>
      <c r="B50" s="10"/>
      <c r="C50" s="10"/>
      <c r="D50" s="10"/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</sheetData>
  <sheetProtection/>
  <mergeCells count="1"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2" max="2" width="12.28125" style="0" customWidth="1"/>
    <col min="4" max="4" width="12.7109375" style="0" customWidth="1"/>
    <col min="5" max="5" width="13.140625" style="0" customWidth="1"/>
    <col min="6" max="6" width="15.57421875" style="0" customWidth="1"/>
  </cols>
  <sheetData>
    <row r="1" spans="1:11" ht="15">
      <c r="A1" s="2" t="str">
        <f>+'elektr. Energie'!A1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1" thickBot="1">
      <c r="A3" s="56" t="s">
        <v>0</v>
      </c>
      <c r="B3" s="57"/>
      <c r="C3" s="56"/>
      <c r="D3" s="56" t="str">
        <f>+'elektr. Energie'!F3</f>
        <v>2019/20</v>
      </c>
      <c r="E3" s="57"/>
    </row>
    <row r="4" spans="1:6" ht="21" thickBot="1">
      <c r="A4" s="58" t="s">
        <v>22</v>
      </c>
      <c r="B4" s="59"/>
      <c r="C4" s="59"/>
      <c r="D4" s="59"/>
      <c r="E4" s="59"/>
      <c r="F4" s="60"/>
    </row>
    <row r="6" spans="1:6" ht="15.75">
      <c r="A6" s="9" t="s">
        <v>10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14" t="s">
        <v>1</v>
      </c>
      <c r="B8" s="15" t="s">
        <v>2</v>
      </c>
      <c r="C8" s="16" t="s">
        <v>2</v>
      </c>
      <c r="D8" s="17" t="s">
        <v>2</v>
      </c>
      <c r="E8" s="16" t="s">
        <v>2</v>
      </c>
      <c r="F8" s="67" t="s">
        <v>5</v>
      </c>
    </row>
    <row r="9" spans="1:6" ht="12.75">
      <c r="A9" s="18"/>
      <c r="B9" s="19" t="s">
        <v>3</v>
      </c>
      <c r="C9" s="20" t="s">
        <v>8</v>
      </c>
      <c r="D9" s="21"/>
      <c r="E9" s="20" t="s">
        <v>8</v>
      </c>
      <c r="F9" s="68" t="s">
        <v>6</v>
      </c>
    </row>
    <row r="10" spans="1:6" ht="12.75">
      <c r="A10" s="18"/>
      <c r="B10" s="19" t="s">
        <v>11</v>
      </c>
      <c r="C10" s="20" t="s">
        <v>11</v>
      </c>
      <c r="D10" s="21" t="s">
        <v>11</v>
      </c>
      <c r="E10" s="20" t="s">
        <v>11</v>
      </c>
      <c r="F10" s="68" t="s">
        <v>11</v>
      </c>
    </row>
    <row r="11" spans="1:6" ht="12.75">
      <c r="A11" s="18"/>
      <c r="B11" s="19" t="s">
        <v>19</v>
      </c>
      <c r="C11" s="20" t="s">
        <v>19</v>
      </c>
      <c r="D11" s="21" t="str">
        <f>+D3</f>
        <v>2019/20</v>
      </c>
      <c r="E11" s="72" t="str">
        <f>+D11</f>
        <v>2019/20</v>
      </c>
      <c r="F11" s="68" t="str">
        <f>+E11</f>
        <v>2019/20</v>
      </c>
    </row>
    <row r="12" spans="1:8" s="74" customFormat="1" ht="13.5" thickBot="1">
      <c r="A12" s="18"/>
      <c r="B12" s="82" t="s">
        <v>42</v>
      </c>
      <c r="C12" s="83" t="s">
        <v>43</v>
      </c>
      <c r="D12" s="84" t="s">
        <v>42</v>
      </c>
      <c r="E12" s="85" t="s">
        <v>44</v>
      </c>
      <c r="F12" s="73"/>
      <c r="G12"/>
      <c r="H12"/>
    </row>
    <row r="13" spans="1:6" ht="12.75">
      <c r="A13" s="62" t="s">
        <v>23</v>
      </c>
      <c r="B13" s="6">
        <v>27.6094</v>
      </c>
      <c r="C13" s="43">
        <f>+B13</f>
        <v>27.6094</v>
      </c>
      <c r="D13" s="36">
        <v>39</v>
      </c>
      <c r="E13" s="43">
        <f>+D13</f>
        <v>39</v>
      </c>
      <c r="F13" s="44">
        <f aca="true" t="shared" si="0" ref="F13:F20">IF(D13=0,"",+D13-B13)</f>
        <v>11.3906</v>
      </c>
    </row>
    <row r="14" spans="1:6" ht="12.75">
      <c r="A14" s="63" t="s">
        <v>24</v>
      </c>
      <c r="B14" s="7">
        <v>54.545399999999994</v>
      </c>
      <c r="C14" s="46">
        <f aca="true" t="shared" si="1" ref="C14:C24">+C13+B14</f>
        <v>82.1548</v>
      </c>
      <c r="D14" s="37">
        <v>62</v>
      </c>
      <c r="E14" s="46">
        <f aca="true" t="shared" si="2" ref="E14:E22">+D14+E13</f>
        <v>101</v>
      </c>
      <c r="F14" s="47">
        <f t="shared" si="0"/>
        <v>7.454600000000006</v>
      </c>
    </row>
    <row r="15" spans="1:6" ht="12.75">
      <c r="A15" s="63" t="s">
        <v>25</v>
      </c>
      <c r="B15" s="7">
        <v>51.178399999999996</v>
      </c>
      <c r="C15" s="46">
        <f t="shared" si="1"/>
        <v>133.33319999999998</v>
      </c>
      <c r="D15" s="37">
        <v>32</v>
      </c>
      <c r="E15" s="46">
        <f t="shared" si="2"/>
        <v>133</v>
      </c>
      <c r="F15" s="47">
        <f t="shared" si="0"/>
        <v>-19.178399999999996</v>
      </c>
    </row>
    <row r="16" spans="1:6" ht="12.75">
      <c r="A16" s="63" t="s">
        <v>26</v>
      </c>
      <c r="B16" s="7">
        <v>57.239</v>
      </c>
      <c r="C16" s="46">
        <f t="shared" si="1"/>
        <v>190.57219999999998</v>
      </c>
      <c r="D16" s="37">
        <v>71</v>
      </c>
      <c r="E16" s="46">
        <f t="shared" si="2"/>
        <v>204</v>
      </c>
      <c r="F16" s="47">
        <f t="shared" si="0"/>
        <v>13.761000000000003</v>
      </c>
    </row>
    <row r="17" spans="1:6" ht="12.75">
      <c r="A17" s="63" t="s">
        <v>27</v>
      </c>
      <c r="B17" s="7">
        <v>47.8114</v>
      </c>
      <c r="C17" s="46">
        <f t="shared" si="1"/>
        <v>238.38359999999997</v>
      </c>
      <c r="D17" s="37">
        <v>48</v>
      </c>
      <c r="E17" s="46">
        <f t="shared" si="2"/>
        <v>252</v>
      </c>
      <c r="F17" s="47">
        <f t="shared" si="0"/>
        <v>0.188600000000001</v>
      </c>
    </row>
    <row r="18" spans="1:6" ht="12.75">
      <c r="A18" s="63" t="s">
        <v>28</v>
      </c>
      <c r="B18" s="7">
        <v>45.117799999999995</v>
      </c>
      <c r="C18" s="46">
        <f t="shared" si="1"/>
        <v>283.5014</v>
      </c>
      <c r="D18" s="37">
        <v>98</v>
      </c>
      <c r="E18" s="46">
        <f t="shared" si="2"/>
        <v>350</v>
      </c>
      <c r="F18" s="47">
        <f t="shared" si="0"/>
        <v>52.882200000000005</v>
      </c>
    </row>
    <row r="19" spans="1:6" ht="12.75">
      <c r="A19" s="63" t="s">
        <v>29</v>
      </c>
      <c r="B19" s="7">
        <v>48.4848</v>
      </c>
      <c r="C19" s="46">
        <f t="shared" si="1"/>
        <v>331.9862</v>
      </c>
      <c r="D19" s="37">
        <v>52</v>
      </c>
      <c r="E19" s="46">
        <f t="shared" si="2"/>
        <v>402</v>
      </c>
      <c r="F19" s="47">
        <f t="shared" si="0"/>
        <v>3.5152</v>
      </c>
    </row>
    <row r="20" spans="1:6" ht="12.75">
      <c r="A20" s="63" t="s">
        <v>30</v>
      </c>
      <c r="B20" s="7">
        <v>54.545399999999994</v>
      </c>
      <c r="C20" s="46">
        <f t="shared" si="1"/>
        <v>386.53159999999997</v>
      </c>
      <c r="D20" s="37">
        <v>51</v>
      </c>
      <c r="E20" s="46">
        <f t="shared" si="2"/>
        <v>453</v>
      </c>
      <c r="F20" s="47">
        <f t="shared" si="0"/>
        <v>-3.5453999999999937</v>
      </c>
    </row>
    <row r="21" spans="1:6" ht="12.75">
      <c r="A21" s="63" t="s">
        <v>31</v>
      </c>
      <c r="B21" s="45">
        <v>31.649800000000003</v>
      </c>
      <c r="C21" s="46">
        <f t="shared" si="1"/>
        <v>418.1814</v>
      </c>
      <c r="D21" s="37">
        <v>8</v>
      </c>
      <c r="E21" s="46">
        <f t="shared" si="2"/>
        <v>461</v>
      </c>
      <c r="F21" s="47">
        <f>IF(D21=0,"",+D21-B21)</f>
        <v>-23.649800000000003</v>
      </c>
    </row>
    <row r="22" spans="1:6" ht="12.75">
      <c r="A22" s="63" t="s">
        <v>32</v>
      </c>
      <c r="B22" s="45">
        <v>59.932599999999994</v>
      </c>
      <c r="C22" s="46">
        <f t="shared" si="1"/>
        <v>478.114</v>
      </c>
      <c r="D22" s="48">
        <v>565</v>
      </c>
      <c r="E22" s="46">
        <f t="shared" si="2"/>
        <v>1026</v>
      </c>
      <c r="F22" s="47">
        <f>IF(D22=0,"",+D22-B22)</f>
        <v>505.0674</v>
      </c>
    </row>
    <row r="23" spans="1:6" ht="12.75">
      <c r="A23" s="63" t="s">
        <v>33</v>
      </c>
      <c r="B23" s="45">
        <v>49.15820000000001</v>
      </c>
      <c r="C23" s="46">
        <f t="shared" si="1"/>
        <v>527.2722</v>
      </c>
      <c r="D23" s="48"/>
      <c r="E23" s="46"/>
      <c r="F23" s="47">
        <f>IF(D23=0,"",+D23-B23)</f>
      </c>
    </row>
    <row r="24" spans="1:6" ht="13.5" thickBot="1">
      <c r="A24" s="64" t="s">
        <v>34</v>
      </c>
      <c r="B24" s="51">
        <v>32.9966</v>
      </c>
      <c r="C24" s="12">
        <f t="shared" si="1"/>
        <v>560.2688</v>
      </c>
      <c r="D24" s="55"/>
      <c r="E24" s="12"/>
      <c r="F24" s="80">
        <f>IF(D24=0,"",+D24-B24)</f>
      </c>
    </row>
    <row r="25" spans="1:6" ht="12.75">
      <c r="A25" s="4"/>
      <c r="B25" s="4"/>
      <c r="C25" s="8" t="s">
        <v>12</v>
      </c>
      <c r="D25" s="8"/>
      <c r="E25" s="8"/>
      <c r="F25" s="26">
        <f>SUM(F13:F24)</f>
        <v>547.886</v>
      </c>
    </row>
    <row r="26" spans="1:6" ht="12.75">
      <c r="A26" s="70"/>
      <c r="B26" s="4"/>
      <c r="C26" s="4"/>
      <c r="D26" s="4"/>
      <c r="E26" s="4"/>
      <c r="F26" s="4"/>
    </row>
    <row r="27" spans="1:6" ht="12.75">
      <c r="A27" s="3"/>
      <c r="B27" s="3"/>
      <c r="C27" s="3"/>
      <c r="D27" s="3"/>
      <c r="E27" s="3"/>
      <c r="F2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2018-09-06T05:47:45Z</cp:lastPrinted>
  <dcterms:created xsi:type="dcterms:W3CDTF">1999-04-30T04:59:30Z</dcterms:created>
  <dcterms:modified xsi:type="dcterms:W3CDTF">2020-06-18T05:47:47Z</dcterms:modified>
  <cp:category/>
  <cp:version/>
  <cp:contentType/>
  <cp:contentStatus/>
</cp:coreProperties>
</file>