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785" windowWidth="14595" windowHeight="10920" activeTab="1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'Trinkwasser'!$A$1:$G$49</definedName>
  </definedNames>
  <calcPr fullCalcOnLoad="1"/>
</workbook>
</file>

<file path=xl/sharedStrings.xml><?xml version="1.0" encoding="utf-8"?>
<sst xmlns="http://schemas.openxmlformats.org/spreadsheetml/2006/main" count="140" uniqueCount="55">
  <si>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</si>
  <si>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</si>
  <si>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</si>
  <si>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</si>
  <si>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</si>
  <si>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</si>
  <si>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</si>
  <si>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</si>
  <si>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</si>
  <si>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</si>
  <si>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</si>
  <si>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</si>
  <si>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</si>
  <si>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7=3/6*5</t>
  </si>
  <si>
    <t>Mehr- oder</t>
  </si>
  <si>
    <t>Minderver-</t>
  </si>
  <si>
    <t>brauch</t>
  </si>
  <si>
    <t xml:space="preserve">    Gradtagszahl</t>
  </si>
  <si>
    <t>Summe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</si>
  <si>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</si>
  <si>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</si>
  <si>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</si>
  <si>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</si>
  <si>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</si>
  <si>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</si>
  <si>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</si>
  <si>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</si>
  <si>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</si>
  <si>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</si>
  <si>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</si>
  <si>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</si>
  <si>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1998/2001</t>
  </si>
  <si>
    <t>1999/2002</t>
  </si>
  <si>
    <t>99-02</t>
  </si>
  <si>
    <t>Heizenergie -Erdgas-</t>
  </si>
  <si>
    <t>Reduzierung</t>
  </si>
  <si>
    <t xml:space="preserve"> 2003 -10%</t>
  </si>
  <si>
    <t>2004 -21%</t>
  </si>
  <si>
    <t>Seestadt Immobilien</t>
  </si>
  <si>
    <t>2009 -10%</t>
  </si>
  <si>
    <t>2010 -30%</t>
  </si>
  <si>
    <t>2011 -4%</t>
  </si>
  <si>
    <t>2012 -1%</t>
  </si>
  <si>
    <t>Mehr/Minderverbrauch (m³)</t>
  </si>
  <si>
    <t>2013 -17%</t>
  </si>
  <si>
    <t>in 2007 -10%</t>
  </si>
  <si>
    <t>in 2006 -7%</t>
  </si>
  <si>
    <t>in 2010-11%</t>
  </si>
  <si>
    <t>Faktor: 30</t>
  </si>
  <si>
    <t>Reduzierung 2015 -20%</t>
  </si>
  <si>
    <t>Turnhalle im Sep. 2016 abgebrannt</t>
  </si>
  <si>
    <t>Reduzierung 2017 -10%</t>
  </si>
  <si>
    <t>in 2017 -10%</t>
  </si>
  <si>
    <t>Ergebnisse der Altwulsdorfer Schule Dep. Fichteschule</t>
  </si>
  <si>
    <t>Reduzierung 2019 -6,5%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</si>
</sst>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#,##0_ ;[Red]\-#,##0\ "/>
  </numFmts>
  <fonts count="5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5.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4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3" fontId="0" fillId="35" borderId="0" xfId="0" applyNumberFormat="1" applyFont="1" applyFill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6" borderId="31" xfId="0" applyNumberFormat="1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" fillId="37" borderId="38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37" borderId="41" xfId="0" applyNumberFormat="1" applyFont="1" applyFill="1" applyBorder="1" applyAlignment="1">
      <alignment/>
    </xf>
    <xf numFmtId="3" fontId="1" fillId="36" borderId="39" xfId="0" applyNumberFormat="1" applyFont="1" applyFill="1" applyBorder="1" applyAlignment="1">
      <alignment/>
    </xf>
    <xf numFmtId="3" fontId="1" fillId="37" borderId="42" xfId="0" applyNumberFormat="1" applyFont="1" applyFill="1" applyBorder="1" applyAlignment="1">
      <alignment/>
    </xf>
    <xf numFmtId="3" fontId="1" fillId="37" borderId="43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0" fontId="0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3" fontId="1" fillId="35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" fillId="35" borderId="50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17" fontId="0" fillId="34" borderId="26" xfId="0" applyNumberFormat="1" applyFont="1" applyFill="1" applyBorder="1" applyAlignment="1">
      <alignment horizontal="center"/>
    </xf>
    <xf numFmtId="17" fontId="0" fillId="34" borderId="51" xfId="0" applyNumberFormat="1" applyFont="1" applyFill="1" applyBorder="1" applyAlignment="1">
      <alignment horizontal="center"/>
    </xf>
    <xf numFmtId="17" fontId="0" fillId="34" borderId="52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3" fontId="3" fillId="0" borderId="0" xfId="0" applyNumberFormat="1" applyFont="1" applyAlignment="1">
      <alignment/>
    </xf>
    <xf numFmtId="3" fontId="0" fillId="38" borderId="0" xfId="0" applyNumberFormat="1" applyFill="1" applyBorder="1" applyAlignment="1">
      <alignment/>
    </xf>
    <xf numFmtId="3" fontId="0" fillId="34" borderId="19" xfId="0" applyNumberFormat="1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 horizontal="center"/>
    </xf>
    <xf numFmtId="3" fontId="0" fillId="34" borderId="25" xfId="0" applyNumberFormat="1" applyFont="1" applyFill="1" applyBorder="1" applyAlignment="1">
      <alignment horizontal="center"/>
    </xf>
    <xf numFmtId="16" fontId="0" fillId="34" borderId="30" xfId="0" applyNumberFormat="1" applyFont="1" applyFill="1" applyBorder="1" applyAlignment="1">
      <alignment horizontal="center"/>
    </xf>
    <xf numFmtId="3" fontId="1" fillId="37" borderId="46" xfId="0" applyNumberFormat="1" applyFont="1" applyFill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37" borderId="38" xfId="0" applyNumberFormat="1" applyFont="1" applyFill="1" applyBorder="1" applyAlignment="1">
      <alignment/>
    </xf>
    <xf numFmtId="3" fontId="0" fillId="37" borderId="41" xfId="0" applyNumberFormat="1" applyFont="1" applyFill="1" applyBorder="1" applyAlignment="1">
      <alignment/>
    </xf>
    <xf numFmtId="17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0" fillId="36" borderId="14" xfId="0" applyNumberFormat="1" applyFont="1" applyFill="1" applyBorder="1" applyAlignment="1">
      <alignment/>
    </xf>
    <xf numFmtId="3" fontId="0" fillId="36" borderId="54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0" fillId="0" borderId="58" xfId="0" applyNumberFormat="1" applyFont="1" applyBorder="1" applyAlignment="1">
      <alignment/>
    </xf>
    <xf numFmtId="174" fontId="0" fillId="33" borderId="0" xfId="0" applyNumberFormat="1" applyFont="1" applyFill="1" applyAlignment="1">
      <alignment/>
    </xf>
    <xf numFmtId="0" fontId="1" fillId="39" borderId="59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40" borderId="59" xfId="0" applyFont="1" applyFill="1" applyBorder="1" applyAlignment="1">
      <alignment horizontal="center"/>
    </xf>
    <xf numFmtId="0" fontId="1" fillId="40" borderId="28" xfId="0" applyFont="1" applyFill="1" applyBorder="1" applyAlignment="1">
      <alignment horizontal="center"/>
    </xf>
    <xf numFmtId="0" fontId="1" fillId="41" borderId="59" xfId="0" applyFont="1" applyFill="1" applyBorder="1" applyAlignment="1">
      <alignment horizontal="center"/>
    </xf>
    <xf numFmtId="0" fontId="1" fillId="41" borderId="28" xfId="0" applyFont="1" applyFill="1" applyBorder="1" applyAlignment="1">
      <alignment horizontal="center"/>
    </xf>
    <xf numFmtId="0" fontId="1" fillId="42" borderId="59" xfId="0" applyFont="1" applyFill="1" applyBorder="1" applyAlignment="1">
      <alignment horizontal="center"/>
    </xf>
    <xf numFmtId="0" fontId="1" fillId="42" borderId="28" xfId="0" applyFont="1" applyFill="1" applyBorder="1" applyAlignment="1">
      <alignment horizontal="center"/>
    </xf>
    <xf numFmtId="0" fontId="1" fillId="43" borderId="59" xfId="0" applyFont="1" applyFill="1" applyBorder="1" applyAlignment="1">
      <alignment horizontal="center"/>
    </xf>
    <xf numFmtId="0" fontId="1" fillId="43" borderId="28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44" borderId="59" xfId="0" applyFont="1" applyFill="1" applyBorder="1" applyAlignment="1">
      <alignment horizontal="center"/>
    </xf>
    <xf numFmtId="0" fontId="1" fillId="44" borderId="28" xfId="0" applyFont="1" applyFill="1" applyBorder="1" applyAlignment="1">
      <alignment horizontal="center"/>
    </xf>
    <xf numFmtId="0" fontId="0" fillId="41" borderId="59" xfId="0" applyFont="1" applyFill="1" applyBorder="1" applyAlignment="1">
      <alignment horizontal="center"/>
    </xf>
    <xf numFmtId="0" fontId="0" fillId="41" borderId="28" xfId="0" applyFont="1" applyFill="1" applyBorder="1" applyAlignment="1">
      <alignment horizontal="center"/>
    </xf>
    <xf numFmtId="0" fontId="0" fillId="45" borderId="59" xfId="0" applyFont="1" applyFill="1" applyBorder="1" applyAlignment="1">
      <alignment horizontal="center"/>
    </xf>
    <xf numFmtId="9" fontId="0" fillId="45" borderId="28" xfId="0" applyNumberFormat="1" applyFont="1" applyFill="1" applyBorder="1" applyAlignment="1">
      <alignment horizontal="center"/>
    </xf>
    <xf numFmtId="9" fontId="0" fillId="42" borderId="59" xfId="0" applyNumberFormat="1" applyFont="1" applyFill="1" applyBorder="1" applyAlignment="1">
      <alignment horizontal="center"/>
    </xf>
    <xf numFmtId="9" fontId="0" fillId="42" borderId="28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6" fillId="0" borderId="0" xfId="0" applyFont="1" applyAlignment="1">
      <alignment/>
    </xf>
    <xf numFmtId="17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left"/>
    </xf>
    <xf numFmtId="17" fontId="6" fillId="0" borderId="0" xfId="0" applyNumberFormat="1" applyFont="1" applyAlignment="1">
      <alignment/>
    </xf>
    <xf numFmtId="0" fontId="2" fillId="46" borderId="54" xfId="0" applyFont="1" applyFill="1" applyBorder="1" applyAlignment="1">
      <alignment/>
    </xf>
    <xf numFmtId="0" fontId="2" fillId="46" borderId="39" xfId="0" applyFont="1" applyFill="1" applyBorder="1" applyAlignment="1">
      <alignment/>
    </xf>
    <xf numFmtId="0" fontId="2" fillId="46" borderId="48" xfId="0" applyFont="1" applyFill="1" applyBorder="1" applyAlignment="1">
      <alignment/>
    </xf>
    <xf numFmtId="3" fontId="0" fillId="46" borderId="39" xfId="0" applyNumberFormat="1" applyFill="1" applyBorder="1" applyAlignment="1">
      <alignment/>
    </xf>
    <xf numFmtId="0" fontId="0" fillId="46" borderId="39" xfId="0" applyFill="1" applyBorder="1" applyAlignment="1">
      <alignment/>
    </xf>
    <xf numFmtId="0" fontId="0" fillId="46" borderId="48" xfId="0" applyFill="1" applyBorder="1" applyAlignment="1">
      <alignment/>
    </xf>
    <xf numFmtId="0" fontId="0" fillId="46" borderId="41" xfId="0" applyFill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37" borderId="62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0" fontId="11" fillId="47" borderId="0" xfId="0" applyFont="1" applyFill="1" applyBorder="1" applyAlignment="1">
      <alignment horizontal="center"/>
    </xf>
    <xf numFmtId="0" fontId="11" fillId="46" borderId="0" xfId="0" applyFont="1" applyFill="1" applyBorder="1" applyAlignment="1">
      <alignment horizontal="center"/>
    </xf>
    <xf numFmtId="0" fontId="1" fillId="48" borderId="59" xfId="0" applyFont="1" applyFill="1" applyBorder="1" applyAlignment="1">
      <alignment horizontal="center"/>
    </xf>
    <xf numFmtId="0" fontId="1" fillId="48" borderId="28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375"/>
          <c:y val="0.024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"/>
          <c:y val="0.11025"/>
          <c:w val="0.9232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Heizenergie!$C$14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Heizenergie!$A$15:$A$26</c:f>
              <c:strCache/>
            </c:strRef>
          </c:cat>
          <c:val>
            <c:numRef>
              <c:f>Heizenergie!$C$15:$C$26</c:f>
              <c:numCache/>
            </c:numRef>
          </c:val>
          <c:smooth val="0"/>
        </c:ser>
        <c:ser>
          <c:idx val="1"/>
          <c:order val="1"/>
          <c:tx>
            <c:strRef>
              <c:f>Heizenergie!$I$14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Heizenergie!$A$15:$A$26</c:f>
              <c:strCache/>
            </c:strRef>
          </c:cat>
          <c:val>
            <c:numRef>
              <c:f>Heizenergie!$I$15:$I$26</c:f>
              <c:numCache/>
            </c:numRef>
          </c:val>
          <c:smooth val="0"/>
        </c:ser>
        <c:marker val="1"/>
        <c:axId val="35534314"/>
        <c:axId val="51373371"/>
      </c:lineChart>
      <c:catAx>
        <c:axId val="3553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73371"/>
        <c:crosses val="autoZero"/>
        <c:auto val="1"/>
        <c:lblOffset val="100"/>
        <c:tickLblSkip val="1"/>
        <c:noMultiLvlLbl val="0"/>
      </c:catAx>
      <c:valAx>
        <c:axId val="51373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9"/>
          <c:y val="0.8935"/>
          <c:w val="0.33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975"/>
          <c:y val="0.1475"/>
          <c:w val="0.9225"/>
          <c:h val="0.6557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Energie'!$E$14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Energie'!$A$15:$A$26</c:f>
              <c:strCache/>
            </c:strRef>
          </c:cat>
          <c:val>
            <c:numRef>
              <c:f>'elektr. Energie'!$E$15:$E$26</c:f>
              <c:numCache/>
            </c:numRef>
          </c:val>
          <c:smooth val="0"/>
        </c:ser>
        <c:ser>
          <c:idx val="1"/>
          <c:order val="1"/>
          <c:tx>
            <c:strRef>
              <c:f>'elektr. Energie'!$G$14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Energie'!$A$15:$A$26</c:f>
              <c:strCache/>
            </c:strRef>
          </c:cat>
          <c:val>
            <c:numRef>
              <c:f>'elektr. Energie'!$G$15:$G$26</c:f>
              <c:numCache/>
            </c:numRef>
          </c:val>
          <c:smooth val="0"/>
        </c:ser>
        <c:marker val="1"/>
        <c:axId val="59707156"/>
        <c:axId val="493493"/>
      </c:lineChart>
      <c:catAx>
        <c:axId val="59707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93"/>
        <c:crosses val="autoZero"/>
        <c:auto val="1"/>
        <c:lblOffset val="100"/>
        <c:tickLblSkip val="1"/>
        <c:noMultiLvlLbl val="0"/>
      </c:catAx>
      <c:valAx>
        <c:axId val="493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7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18"/>
          <c:w val="0.315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75"/>
          <c:y val="0.10125"/>
          <c:w val="0.945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Trinkwasser!$C$18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Trinkwasser!$A$19:$A$30</c:f>
              <c:strCache/>
            </c:strRef>
          </c:cat>
          <c:val>
            <c:numRef>
              <c:f>Trinkwasser!$C$19:$C$30</c:f>
              <c:numCache/>
            </c:numRef>
          </c:val>
          <c:smooth val="0"/>
        </c:ser>
        <c:ser>
          <c:idx val="1"/>
          <c:order val="1"/>
          <c:tx>
            <c:strRef>
              <c:f>Trinkwasser!$E$18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Trinkwasser!$A$19:$A$30</c:f>
              <c:strCache/>
            </c:strRef>
          </c:cat>
          <c:val>
            <c:numRef>
              <c:f>Trinkwasser!$E$19:$E$30</c:f>
              <c:numCache/>
            </c:numRef>
          </c:val>
          <c:smooth val="0"/>
        </c:ser>
        <c:marker val="1"/>
        <c:axId val="4441438"/>
        <c:axId val="39972943"/>
      </c:lineChart>
      <c:catAx>
        <c:axId val="4441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2943"/>
        <c:crosses val="autoZero"/>
        <c:auto val="1"/>
        <c:lblOffset val="100"/>
        <c:tickLblSkip val="1"/>
        <c:noMultiLvlLbl val="0"/>
      </c:catAx>
      <c:valAx>
        <c:axId val="3997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9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3"/>
          <c:y val="0.91775"/>
          <c:w val="0.351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76200</xdr:rowOff>
    </xdr:from>
    <xdr:to>
      <xdr:col>9</xdr:col>
      <xdr:colOff>561975</xdr:colOff>
      <xdr:row>47</xdr:row>
      <xdr:rowOff>76200</xdr:rowOff>
    </xdr:to>
    <xdr:graphicFrame>
      <xdr:nvGraphicFramePr>
        <xdr:cNvPr id="1" name="Diagramm 4"/>
        <xdr:cNvGraphicFramePr/>
      </xdr:nvGraphicFramePr>
      <xdr:xfrm>
        <a:off x="0" y="4943475"/>
        <a:ext cx="5686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8</xdr:col>
      <xdr:colOff>647700</xdr:colOff>
      <xdr:row>47</xdr:row>
      <xdr:rowOff>95250</xdr:rowOff>
    </xdr:to>
    <xdr:graphicFrame>
      <xdr:nvGraphicFramePr>
        <xdr:cNvPr id="1" name="Diagramm 2"/>
        <xdr:cNvGraphicFramePr/>
      </xdr:nvGraphicFramePr>
      <xdr:xfrm>
        <a:off x="0" y="5029200"/>
        <a:ext cx="54959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19050</xdr:rowOff>
    </xdr:from>
    <xdr:to>
      <xdr:col>6</xdr:col>
      <xdr:colOff>0</xdr:colOff>
      <xdr:row>51</xdr:row>
      <xdr:rowOff>152400</xdr:rowOff>
    </xdr:to>
    <xdr:graphicFrame>
      <xdr:nvGraphicFramePr>
        <xdr:cNvPr id="1" name="Diagramm 3"/>
        <xdr:cNvGraphicFramePr/>
      </xdr:nvGraphicFramePr>
      <xdr:xfrm>
        <a:off x="0" y="5524500"/>
        <a:ext cx="4933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H23" sqref="H23:J24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8" width="11.57421875" style="2" customWidth="1"/>
    <col min="19" max="19" width="11.57421875" style="59" customWidth="1"/>
    <col min="20" max="16384" width="11.57421875" style="2" customWidth="1"/>
  </cols>
  <sheetData>
    <row r="1" ht="15">
      <c r="A1" s="2" t="s">
        <v>38</v>
      </c>
    </row>
    <row r="3" spans="1:19" s="1" customFormat="1" ht="20.25">
      <c r="A3" s="1" t="s">
        <v>0</v>
      </c>
      <c r="E3" s="1" t="str">
        <f>+'[2]Heizenergie'!$E$2</f>
        <v>2019/20</v>
      </c>
      <c r="S3" s="60"/>
    </row>
    <row r="4" spans="1:19" s="1" customFormat="1" ht="20.25">
      <c r="A4" s="126" t="s">
        <v>53</v>
      </c>
      <c r="B4" s="127"/>
      <c r="C4" s="127"/>
      <c r="D4" s="127"/>
      <c r="E4" s="127"/>
      <c r="F4" s="127"/>
      <c r="G4" s="127"/>
      <c r="H4" s="128"/>
      <c r="I4" s="127"/>
      <c r="J4" s="128"/>
      <c r="S4" s="60"/>
    </row>
    <row r="6" spans="1:19" s="3" customFormat="1" ht="12.75">
      <c r="A6" s="5" t="s">
        <v>34</v>
      </c>
      <c r="S6" s="61"/>
    </row>
    <row r="7" s="3" customFormat="1" ht="15.75" customHeight="1" thickBot="1">
      <c r="S7" s="61"/>
    </row>
    <row r="8" spans="1:19" s="3" customFormat="1" ht="15.75" customHeight="1">
      <c r="A8" s="29">
        <v>1</v>
      </c>
      <c r="B8" s="30">
        <v>2</v>
      </c>
      <c r="C8" s="42"/>
      <c r="D8" s="31">
        <v>3</v>
      </c>
      <c r="E8" s="32">
        <v>4</v>
      </c>
      <c r="F8" s="31">
        <v>5</v>
      </c>
      <c r="G8" s="32">
        <v>6</v>
      </c>
      <c r="H8" s="30">
        <v>7</v>
      </c>
      <c r="I8" s="30">
        <v>8</v>
      </c>
      <c r="J8" s="57">
        <v>9</v>
      </c>
      <c r="S8" s="61"/>
    </row>
    <row r="9" spans="1:19" s="3" customFormat="1" ht="12.75">
      <c r="A9" s="21" t="s">
        <v>1</v>
      </c>
      <c r="B9" s="22" t="s">
        <v>2</v>
      </c>
      <c r="C9" s="22" t="s">
        <v>2</v>
      </c>
      <c r="D9" s="24" t="s">
        <v>2</v>
      </c>
      <c r="E9" s="33" t="s">
        <v>2</v>
      </c>
      <c r="F9" s="34" t="s">
        <v>17</v>
      </c>
      <c r="G9" s="33"/>
      <c r="H9" s="35" t="s">
        <v>10</v>
      </c>
      <c r="I9" s="35" t="s">
        <v>10</v>
      </c>
      <c r="J9" s="56" t="s">
        <v>14</v>
      </c>
      <c r="S9" s="61"/>
    </row>
    <row r="10" spans="1:19" s="3" customFormat="1" ht="12.75">
      <c r="A10" s="21"/>
      <c r="B10" s="22" t="s">
        <v>3</v>
      </c>
      <c r="C10" s="22" t="s">
        <v>3</v>
      </c>
      <c r="D10" s="24"/>
      <c r="E10" s="33" t="s">
        <v>9</v>
      </c>
      <c r="F10" s="22" t="s">
        <v>3</v>
      </c>
      <c r="G10" s="33"/>
      <c r="H10" s="35" t="s">
        <v>2</v>
      </c>
      <c r="I10" s="35" t="s">
        <v>2</v>
      </c>
      <c r="J10" s="56" t="s">
        <v>15</v>
      </c>
      <c r="S10" s="61"/>
    </row>
    <row r="11" spans="1:19" s="3" customFormat="1" ht="12.75">
      <c r="A11" s="21"/>
      <c r="B11" s="22"/>
      <c r="C11" s="22" t="s">
        <v>9</v>
      </c>
      <c r="D11" s="24"/>
      <c r="E11" s="33"/>
      <c r="F11" s="22"/>
      <c r="G11" s="33"/>
      <c r="H11" s="35"/>
      <c r="I11" s="35" t="s">
        <v>9</v>
      </c>
      <c r="J11" s="56" t="s">
        <v>16</v>
      </c>
      <c r="S11" s="61"/>
    </row>
    <row r="12" spans="1:19" s="3" customFormat="1" ht="12.75">
      <c r="A12" s="21"/>
      <c r="B12" s="22" t="s">
        <v>4</v>
      </c>
      <c r="C12" s="22" t="s">
        <v>4</v>
      </c>
      <c r="D12" s="24" t="s">
        <v>4</v>
      </c>
      <c r="E12" s="33" t="s">
        <v>4</v>
      </c>
      <c r="F12" s="22"/>
      <c r="G12" s="33"/>
      <c r="H12" s="35" t="s">
        <v>4</v>
      </c>
      <c r="I12" s="35" t="s">
        <v>4</v>
      </c>
      <c r="J12" s="56" t="s">
        <v>4</v>
      </c>
      <c r="S12" s="61"/>
    </row>
    <row r="13" spans="1:19" s="3" customFormat="1" ht="12.75">
      <c r="A13" s="21"/>
      <c r="B13" s="22"/>
      <c r="C13" s="22"/>
      <c r="D13" s="24"/>
      <c r="E13" s="33"/>
      <c r="F13" s="22"/>
      <c r="G13" s="33"/>
      <c r="H13" s="35" t="s">
        <v>13</v>
      </c>
      <c r="I13" s="35"/>
      <c r="J13" s="56"/>
      <c r="S13" s="61"/>
    </row>
    <row r="14" spans="1:19" s="3" customFormat="1" ht="13.5" thickBot="1">
      <c r="A14" s="25"/>
      <c r="B14" s="26" t="s">
        <v>32</v>
      </c>
      <c r="C14" s="26" t="s">
        <v>32</v>
      </c>
      <c r="D14" s="27" t="str">
        <f>+E3</f>
        <v>2019/20</v>
      </c>
      <c r="E14" s="90" t="str">
        <f>+D14</f>
        <v>2019/20</v>
      </c>
      <c r="F14" s="26" t="s">
        <v>33</v>
      </c>
      <c r="G14" s="82"/>
      <c r="H14" s="26" t="str">
        <f>+E14</f>
        <v>2019/20</v>
      </c>
      <c r="I14" s="35" t="str">
        <f>+H14</f>
        <v>2019/20</v>
      </c>
      <c r="J14" s="91" t="str">
        <f>+I14</f>
        <v>2019/20</v>
      </c>
      <c r="S14" s="61"/>
    </row>
    <row r="15" spans="1:19" s="3" customFormat="1" ht="12.75">
      <c r="A15" s="72" t="s">
        <v>19</v>
      </c>
      <c r="B15" s="10">
        <v>4115.776500000001</v>
      </c>
      <c r="C15" s="10">
        <f>+B15</f>
        <v>4115.776500000001</v>
      </c>
      <c r="D15" s="37">
        <v>2100</v>
      </c>
      <c r="E15" s="84">
        <f>+D15</f>
        <v>2100</v>
      </c>
      <c r="F15" s="10">
        <v>6</v>
      </c>
      <c r="G15" s="96">
        <f>+IF(D15=0,"",F15)</f>
        <v>6</v>
      </c>
      <c r="H15" s="8">
        <f aca="true" t="shared" si="0" ref="H15:H21">+D15/G15*F15</f>
        <v>2100</v>
      </c>
      <c r="I15" s="6">
        <f>+H15</f>
        <v>2100</v>
      </c>
      <c r="J15" s="86">
        <f aca="true" t="shared" si="1" ref="J15:J21">+H15-B15</f>
        <v>-2015.7765000000009</v>
      </c>
      <c r="K15" s="95"/>
      <c r="S15" s="61"/>
    </row>
    <row r="16" spans="1:19" s="3" customFormat="1" ht="12.75">
      <c r="A16" s="73" t="s">
        <v>20</v>
      </c>
      <c r="B16" s="11">
        <v>19034.73</v>
      </c>
      <c r="C16" s="11">
        <f>+C15+B16</f>
        <v>23150.5065</v>
      </c>
      <c r="D16" s="38">
        <v>1610</v>
      </c>
      <c r="E16" s="85">
        <f aca="true" t="shared" si="2" ref="E16:E26">+E15+D16</f>
        <v>3710</v>
      </c>
      <c r="F16" s="11">
        <v>167</v>
      </c>
      <c r="G16" s="97">
        <f>+IF(D16=0,"",'[1]Tabelle1'!$B$4)</f>
        <v>145</v>
      </c>
      <c r="H16" s="9">
        <f t="shared" si="0"/>
        <v>1854.2758620689656</v>
      </c>
      <c r="I16" s="7">
        <f aca="true" t="shared" si="3" ref="I16:I21">+I15+H16</f>
        <v>3954.2758620689656</v>
      </c>
      <c r="J16" s="87">
        <f t="shared" si="1"/>
        <v>-17180.454137931032</v>
      </c>
      <c r="S16" s="61"/>
    </row>
    <row r="17" spans="1:19" s="3" customFormat="1" ht="12.75">
      <c r="A17" s="73" t="s">
        <v>21</v>
      </c>
      <c r="B17" s="11">
        <v>30227.521500000003</v>
      </c>
      <c r="C17" s="11">
        <f aca="true" t="shared" si="4" ref="C17:C25">+C16+B17</f>
        <v>53378.028000000006</v>
      </c>
      <c r="D17" s="38">
        <v>11610</v>
      </c>
      <c r="E17" s="85">
        <f t="shared" si="2"/>
        <v>15320</v>
      </c>
      <c r="F17" s="11">
        <v>314</v>
      </c>
      <c r="G17" s="97">
        <f>+IF(D17=0,"",'[1]Tabelle1'!$B$5)</f>
        <v>264</v>
      </c>
      <c r="H17" s="9">
        <f t="shared" si="0"/>
        <v>13808.863636363636</v>
      </c>
      <c r="I17" s="7">
        <f t="shared" si="3"/>
        <v>17763.139498432603</v>
      </c>
      <c r="J17" s="87">
        <f t="shared" si="1"/>
        <v>-16418.657863636367</v>
      </c>
      <c r="S17" s="61"/>
    </row>
    <row r="18" spans="1:19" s="3" customFormat="1" ht="12.75">
      <c r="A18" s="73" t="s">
        <v>22</v>
      </c>
      <c r="B18" s="11">
        <v>56599.29</v>
      </c>
      <c r="C18" s="11">
        <f t="shared" si="4"/>
        <v>109977.318</v>
      </c>
      <c r="D18" s="38">
        <v>51460</v>
      </c>
      <c r="E18" s="85">
        <f t="shared" si="2"/>
        <v>66780</v>
      </c>
      <c r="F18" s="11">
        <v>384</v>
      </c>
      <c r="G18" s="97">
        <f>+IF(D18=0,"",'[1]Tabelle1'!$B$6)</f>
        <v>412</v>
      </c>
      <c r="H18" s="9">
        <f t="shared" si="0"/>
        <v>47962.71844660194</v>
      </c>
      <c r="I18" s="7">
        <f t="shared" si="3"/>
        <v>65725.85794503454</v>
      </c>
      <c r="J18" s="87">
        <f t="shared" si="1"/>
        <v>-8636.571553398062</v>
      </c>
      <c r="S18" s="61"/>
    </row>
    <row r="19" spans="1:19" s="3" customFormat="1" ht="12.75">
      <c r="A19" s="73" t="s">
        <v>23</v>
      </c>
      <c r="B19" s="11">
        <v>64358.761500000015</v>
      </c>
      <c r="C19" s="11">
        <f t="shared" si="4"/>
        <v>174336.07950000002</v>
      </c>
      <c r="D19" s="38">
        <v>56410</v>
      </c>
      <c r="E19" s="85">
        <f t="shared" si="2"/>
        <v>123190</v>
      </c>
      <c r="F19" s="11">
        <v>557</v>
      </c>
      <c r="G19" s="97">
        <f>+IF(D19=0,"",'[1]Tabelle1'!$B$7)</f>
        <v>448</v>
      </c>
      <c r="H19" s="9">
        <f t="shared" si="0"/>
        <v>70134.75446428571</v>
      </c>
      <c r="I19" s="7">
        <f t="shared" si="3"/>
        <v>135860.61240932025</v>
      </c>
      <c r="J19" s="87">
        <f t="shared" si="1"/>
        <v>5775.992964285695</v>
      </c>
      <c r="S19" s="61"/>
    </row>
    <row r="20" spans="1:19" s="3" customFormat="1" ht="12.75">
      <c r="A20" s="73" t="s">
        <v>24</v>
      </c>
      <c r="B20" s="11">
        <v>53984.749500000005</v>
      </c>
      <c r="C20" s="11">
        <f t="shared" si="4"/>
        <v>228320.82900000003</v>
      </c>
      <c r="D20" s="38">
        <v>66220</v>
      </c>
      <c r="E20" s="85">
        <f t="shared" si="2"/>
        <v>189410</v>
      </c>
      <c r="F20" s="11">
        <v>520</v>
      </c>
      <c r="G20" s="97">
        <f>+IF(D20=0,"",'[1]Tabelle1'!$B$8)</f>
        <v>450</v>
      </c>
      <c r="H20" s="9">
        <f t="shared" si="0"/>
        <v>76520.88888888889</v>
      </c>
      <c r="I20" s="7">
        <f t="shared" si="3"/>
        <v>212381.50129820913</v>
      </c>
      <c r="J20" s="87">
        <f t="shared" si="1"/>
        <v>22536.139388888885</v>
      </c>
      <c r="S20" s="61"/>
    </row>
    <row r="21" spans="1:19" s="3" customFormat="1" ht="12.75">
      <c r="A21" s="73" t="s">
        <v>25</v>
      </c>
      <c r="B21" s="11">
        <v>56170.125</v>
      </c>
      <c r="C21" s="11">
        <f t="shared" si="4"/>
        <v>284490.954</v>
      </c>
      <c r="D21" s="38">
        <v>43150</v>
      </c>
      <c r="E21" s="85">
        <f t="shared" si="2"/>
        <v>232560</v>
      </c>
      <c r="F21" s="11">
        <v>432</v>
      </c>
      <c r="G21" s="97">
        <f>+IF(D21=0,"",'[1]Tabelle1'!$B$9)</f>
        <v>406</v>
      </c>
      <c r="H21" s="9">
        <f t="shared" si="0"/>
        <v>45913.30049261084</v>
      </c>
      <c r="I21" s="7">
        <f t="shared" si="3"/>
        <v>258294.80179081997</v>
      </c>
      <c r="J21" s="87">
        <f t="shared" si="1"/>
        <v>-10256.82450738916</v>
      </c>
      <c r="S21" s="61"/>
    </row>
    <row r="22" spans="1:19" s="3" customFormat="1" ht="12.75">
      <c r="A22" s="73" t="s">
        <v>26</v>
      </c>
      <c r="B22" s="11">
        <v>54867.48300000001</v>
      </c>
      <c r="C22" s="11">
        <f t="shared" si="4"/>
        <v>339358.43700000003</v>
      </c>
      <c r="D22" s="38">
        <v>50000</v>
      </c>
      <c r="E22" s="85">
        <f t="shared" si="2"/>
        <v>282560</v>
      </c>
      <c r="F22" s="11">
        <v>457</v>
      </c>
      <c r="G22" s="97">
        <f>+IF(D22=0,"",'[1]Tabelle1'!$B$10)</f>
        <v>426</v>
      </c>
      <c r="H22" s="9">
        <f>+D22/G22*F22</f>
        <v>53638.49765258216</v>
      </c>
      <c r="I22" s="7">
        <f>+I21+H22</f>
        <v>311933.29944340215</v>
      </c>
      <c r="J22" s="87">
        <f>+H22-B22</f>
        <v>-1228.9853474178453</v>
      </c>
      <c r="S22" s="61"/>
    </row>
    <row r="23" spans="1:19" s="3" customFormat="1" ht="12.75">
      <c r="A23" s="73" t="s">
        <v>27</v>
      </c>
      <c r="B23" s="68">
        <v>33686.92800000001</v>
      </c>
      <c r="C23" s="11">
        <f t="shared" si="4"/>
        <v>373045.36500000005</v>
      </c>
      <c r="D23" s="38">
        <f>92510-50000</f>
        <v>42510</v>
      </c>
      <c r="E23" s="85">
        <f t="shared" si="2"/>
        <v>325070</v>
      </c>
      <c r="F23" s="11">
        <v>327</v>
      </c>
      <c r="G23" s="97">
        <f>+IF(D23=0,"",'[1]Tabelle1'!$B$11)</f>
        <v>311</v>
      </c>
      <c r="H23" s="9">
        <f>+D23/G23*F23</f>
        <v>44697.00964630226</v>
      </c>
      <c r="I23" s="7">
        <f>+I22+H23</f>
        <v>356630.3090897044</v>
      </c>
      <c r="J23" s="87">
        <f>+H23-B23</f>
        <v>11010.08164630225</v>
      </c>
      <c r="S23" s="61"/>
    </row>
    <row r="24" spans="1:19" s="3" customFormat="1" ht="12.75">
      <c r="A24" s="73" t="s">
        <v>28</v>
      </c>
      <c r="B24" s="68">
        <v>15767.1855</v>
      </c>
      <c r="C24" s="11">
        <f t="shared" si="4"/>
        <v>388812.55050000007</v>
      </c>
      <c r="D24" s="38">
        <v>23020</v>
      </c>
      <c r="E24" s="85">
        <f t="shared" si="2"/>
        <v>348090</v>
      </c>
      <c r="F24" s="11">
        <v>156</v>
      </c>
      <c r="G24" s="97">
        <f>+IF(D24=0,"",'[1]Tabelle1'!$B$12)</f>
        <v>261</v>
      </c>
      <c r="H24" s="9">
        <f>+D24/G24*F24</f>
        <v>13759.080459770114</v>
      </c>
      <c r="I24" s="7">
        <f>+I23+H24</f>
        <v>370389.3895494745</v>
      </c>
      <c r="J24" s="87">
        <f>+H24-B24</f>
        <v>-2008.105040229886</v>
      </c>
      <c r="S24" s="61"/>
    </row>
    <row r="25" spans="1:19" s="3" customFormat="1" ht="12.75">
      <c r="A25" s="73" t="s">
        <v>29</v>
      </c>
      <c r="B25" s="68">
        <v>10747.638</v>
      </c>
      <c r="C25" s="11">
        <f t="shared" si="4"/>
        <v>399560.18850000005</v>
      </c>
      <c r="D25" s="38"/>
      <c r="E25" s="85">
        <f t="shared" si="2"/>
        <v>348090</v>
      </c>
      <c r="F25" s="11">
        <v>94</v>
      </c>
      <c r="G25" s="97">
        <f>+IF(D25=0,"",'[1]Tabelle1'!$B$13)</f>
      </c>
      <c r="H25" s="9"/>
      <c r="I25" s="7"/>
      <c r="J25" s="87"/>
      <c r="S25" s="61"/>
    </row>
    <row r="26" spans="1:19" s="3" customFormat="1" ht="13.5" thickBot="1">
      <c r="A26" s="74" t="s">
        <v>30</v>
      </c>
      <c r="B26" s="15">
        <v>3562.911</v>
      </c>
      <c r="C26" s="15">
        <f>+C25+B26</f>
        <v>403123.09950000007</v>
      </c>
      <c r="D26" s="39"/>
      <c r="E26" s="99">
        <f t="shared" si="2"/>
        <v>348090</v>
      </c>
      <c r="F26" s="69">
        <v>35</v>
      </c>
      <c r="G26" s="136">
        <f>+IF(D26=0,"",F26)</f>
      </c>
      <c r="H26" s="133"/>
      <c r="I26" s="134"/>
      <c r="J26" s="135"/>
      <c r="S26" s="61"/>
    </row>
    <row r="27" spans="1:19" s="3" customFormat="1" ht="13.5" thickBot="1">
      <c r="A27" s="137" t="s">
        <v>51</v>
      </c>
      <c r="B27" s="137"/>
      <c r="C27" s="137"/>
      <c r="D27" s="138" t="s">
        <v>54</v>
      </c>
      <c r="E27" s="138"/>
      <c r="F27" s="138"/>
      <c r="G27" s="4"/>
      <c r="H27" s="4"/>
      <c r="I27" s="58" t="s">
        <v>18</v>
      </c>
      <c r="J27" s="70">
        <f>+SUM(J15:J26)</f>
        <v>-18423.160950525526</v>
      </c>
      <c r="S27" s="61"/>
    </row>
    <row r="28" spans="1:19" s="3" customFormat="1" ht="13.5" thickTop="1">
      <c r="A28" s="123" t="s">
        <v>50</v>
      </c>
      <c r="B28" s="124"/>
      <c r="C28" s="4"/>
      <c r="D28" s="4"/>
      <c r="E28" s="4"/>
      <c r="F28" s="4"/>
      <c r="G28" s="4"/>
      <c r="H28" s="4"/>
      <c r="I28" s="4"/>
      <c r="S28" s="61"/>
    </row>
    <row r="29" spans="2:19" s="3" customFormat="1" ht="12.75">
      <c r="B29" s="4"/>
      <c r="C29" s="4"/>
      <c r="D29" s="4"/>
      <c r="E29" s="4"/>
      <c r="F29" s="4"/>
      <c r="G29" s="4"/>
      <c r="H29" s="4"/>
      <c r="I29" s="4"/>
      <c r="S29" s="61"/>
    </row>
    <row r="30" s="3" customFormat="1" ht="12.75">
      <c r="S30" s="61"/>
    </row>
    <row r="31" ht="15">
      <c r="L31" s="3"/>
    </row>
  </sheetData>
  <sheetProtection/>
  <mergeCells count="2">
    <mergeCell ref="A27:C27"/>
    <mergeCell ref="D27:F2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4">
      <selection activeCell="G23" sqref="G23:G24"/>
    </sheetView>
  </sheetViews>
  <sheetFormatPr defaultColWidth="11.421875" defaultRowHeight="12.75"/>
  <cols>
    <col min="3" max="4" width="0" style="0" hidden="1" customWidth="1"/>
    <col min="8" max="8" width="15.57421875" style="0" bestFit="1" customWidth="1"/>
    <col min="22" max="22" width="11.57421875" style="62" customWidth="1"/>
  </cols>
  <sheetData>
    <row r="1" spans="1:13" ht="15">
      <c r="A1" s="2" t="str">
        <f>+Heizenergie!A1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8" ht="20.25">
      <c r="A3" s="1" t="s">
        <v>0</v>
      </c>
      <c r="F3" s="1" t="str">
        <f>+Heizenergie!E3</f>
        <v>2019/20</v>
      </c>
      <c r="H3" s="121"/>
    </row>
    <row r="4" spans="1:9" ht="20.25">
      <c r="A4" s="126" t="s">
        <v>53</v>
      </c>
      <c r="B4" s="130"/>
      <c r="C4" s="130"/>
      <c r="D4" s="130"/>
      <c r="E4" s="130"/>
      <c r="F4" s="130"/>
      <c r="G4" s="130"/>
      <c r="H4" s="132"/>
      <c r="I4" s="131"/>
    </row>
    <row r="6" spans="1:8" ht="15.75">
      <c r="A6" s="13" t="s">
        <v>8</v>
      </c>
      <c r="B6" s="2"/>
      <c r="C6" s="2"/>
      <c r="D6" s="2"/>
      <c r="E6" s="2"/>
      <c r="F6" s="2"/>
      <c r="G6" s="122" t="s">
        <v>48</v>
      </c>
      <c r="H6" s="2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2.75">
      <c r="A8" s="17" t="s">
        <v>1</v>
      </c>
      <c r="B8" s="18" t="s">
        <v>2</v>
      </c>
      <c r="C8" s="43"/>
      <c r="D8" s="43"/>
      <c r="E8" s="19" t="s">
        <v>2</v>
      </c>
      <c r="F8" s="20" t="s">
        <v>2</v>
      </c>
      <c r="G8" s="19" t="s">
        <v>2</v>
      </c>
      <c r="H8" s="92" t="s">
        <v>5</v>
      </c>
    </row>
    <row r="9" spans="1:8" ht="12.75">
      <c r="A9" s="21"/>
      <c r="B9" s="22" t="s">
        <v>3</v>
      </c>
      <c r="C9" s="44"/>
      <c r="D9" s="44"/>
      <c r="E9" s="23" t="s">
        <v>9</v>
      </c>
      <c r="F9" s="24"/>
      <c r="G9" s="23" t="s">
        <v>9</v>
      </c>
      <c r="H9" s="93" t="s">
        <v>6</v>
      </c>
    </row>
    <row r="10" spans="1:8" ht="12.75">
      <c r="A10" s="21"/>
      <c r="B10" s="22" t="s">
        <v>4</v>
      </c>
      <c r="C10" s="44"/>
      <c r="D10" s="44"/>
      <c r="E10" s="23" t="s">
        <v>4</v>
      </c>
      <c r="F10" s="24" t="s">
        <v>4</v>
      </c>
      <c r="G10" s="23" t="s">
        <v>4</v>
      </c>
      <c r="H10" s="93" t="s">
        <v>4</v>
      </c>
    </row>
    <row r="11" spans="1:8" ht="13.5" customHeight="1">
      <c r="A11" s="21"/>
      <c r="B11" s="115" t="s">
        <v>35</v>
      </c>
      <c r="C11" s="44"/>
      <c r="D11" s="44"/>
      <c r="E11" s="116" t="s">
        <v>46</v>
      </c>
      <c r="F11" s="117" t="s">
        <v>35</v>
      </c>
      <c r="G11" s="118" t="s">
        <v>52</v>
      </c>
      <c r="H11" s="93"/>
    </row>
    <row r="12" spans="1:8" ht="12.75">
      <c r="A12" s="21"/>
      <c r="B12" s="117" t="s">
        <v>35</v>
      </c>
      <c r="C12" s="44"/>
      <c r="D12" s="44"/>
      <c r="E12" s="118" t="s">
        <v>45</v>
      </c>
      <c r="F12" s="24"/>
      <c r="G12" s="23"/>
      <c r="H12" s="93"/>
    </row>
    <row r="13" spans="1:8" ht="12.75">
      <c r="A13" s="21"/>
      <c r="B13" s="119" t="s">
        <v>35</v>
      </c>
      <c r="C13" s="44"/>
      <c r="D13" s="44"/>
      <c r="E13" s="120" t="s">
        <v>47</v>
      </c>
      <c r="F13" s="24"/>
      <c r="G13" s="23"/>
      <c r="H13" s="93"/>
    </row>
    <row r="14" spans="1:8" ht="13.5" thickBot="1">
      <c r="A14" s="25"/>
      <c r="B14" s="26" t="s">
        <v>32</v>
      </c>
      <c r="C14" s="45"/>
      <c r="D14" s="45"/>
      <c r="E14" s="94" t="s">
        <v>32</v>
      </c>
      <c r="F14" s="27" t="str">
        <f>+F3</f>
        <v>2019/20</v>
      </c>
      <c r="G14" s="90" t="str">
        <f>+F14</f>
        <v>2019/20</v>
      </c>
      <c r="H14" s="91" t="str">
        <f>+G14</f>
        <v>2019/20</v>
      </c>
    </row>
    <row r="15" spans="1:8" ht="12.75">
      <c r="A15" s="72" t="s">
        <v>19</v>
      </c>
      <c r="B15" s="65">
        <v>921.15</v>
      </c>
      <c r="C15" s="63">
        <v>4055</v>
      </c>
      <c r="D15" s="46">
        <v>801</v>
      </c>
      <c r="E15" s="47">
        <f>+B15</f>
        <v>921.15</v>
      </c>
      <c r="F15" s="37">
        <v>1412</v>
      </c>
      <c r="G15" s="47">
        <f>+F15</f>
        <v>1412</v>
      </c>
      <c r="H15" s="83">
        <f aca="true" t="shared" si="0" ref="H15:H26">IF(F15=0,"",+F15-B15)</f>
        <v>490.85</v>
      </c>
    </row>
    <row r="16" spans="1:8" ht="12.75">
      <c r="A16" s="73" t="s">
        <v>20</v>
      </c>
      <c r="B16" s="66">
        <v>1847.9070000000002</v>
      </c>
      <c r="C16" s="64">
        <v>6344</v>
      </c>
      <c r="D16" s="49">
        <v>801</v>
      </c>
      <c r="E16" s="50">
        <f aca="true" t="shared" si="1" ref="E16:E26">+E15+B16</f>
        <v>2769.0570000000002</v>
      </c>
      <c r="F16" s="38">
        <v>1926</v>
      </c>
      <c r="G16" s="50">
        <f aca="true" t="shared" si="2" ref="G16:G24">+G15+F16</f>
        <v>3338</v>
      </c>
      <c r="H16" s="53">
        <f t="shared" si="0"/>
        <v>78.09299999999985</v>
      </c>
    </row>
    <row r="17" spans="1:8" ht="12.75">
      <c r="A17" s="73" t="s">
        <v>21</v>
      </c>
      <c r="B17" s="66">
        <v>1789.434</v>
      </c>
      <c r="C17" s="64">
        <v>8044</v>
      </c>
      <c r="D17" s="49">
        <v>801</v>
      </c>
      <c r="E17" s="50">
        <f t="shared" si="1"/>
        <v>4558.491</v>
      </c>
      <c r="F17" s="38">
        <v>2122</v>
      </c>
      <c r="G17" s="50">
        <f t="shared" si="2"/>
        <v>5460</v>
      </c>
      <c r="H17" s="53">
        <f>IF(F17=0,"",+F17-B17)</f>
        <v>332.56600000000003</v>
      </c>
    </row>
    <row r="18" spans="1:8" ht="12.75">
      <c r="A18" s="73" t="s">
        <v>22</v>
      </c>
      <c r="B18" s="66">
        <v>2728.206</v>
      </c>
      <c r="C18" s="64">
        <v>11010</v>
      </c>
      <c r="D18" s="49">
        <v>801</v>
      </c>
      <c r="E18" s="50">
        <f t="shared" si="1"/>
        <v>7286.697</v>
      </c>
      <c r="F18" s="38">
        <v>3081</v>
      </c>
      <c r="G18" s="50">
        <f t="shared" si="2"/>
        <v>8541</v>
      </c>
      <c r="H18" s="53">
        <f t="shared" si="0"/>
        <v>352.79399999999987</v>
      </c>
    </row>
    <row r="19" spans="1:8" ht="12.75">
      <c r="A19" s="73" t="s">
        <v>23</v>
      </c>
      <c r="B19" s="66">
        <v>2534.364</v>
      </c>
      <c r="C19" s="64">
        <v>9619</v>
      </c>
      <c r="D19" s="49">
        <v>801</v>
      </c>
      <c r="E19" s="50">
        <f t="shared" si="1"/>
        <v>9821.061</v>
      </c>
      <c r="F19" s="38">
        <v>2430</v>
      </c>
      <c r="G19" s="50">
        <f t="shared" si="2"/>
        <v>10971</v>
      </c>
      <c r="H19" s="53">
        <f t="shared" si="0"/>
        <v>-104.36400000000003</v>
      </c>
    </row>
    <row r="20" spans="1:8" ht="12.75">
      <c r="A20" s="73" t="s">
        <v>24</v>
      </c>
      <c r="B20" s="66">
        <v>2616.066</v>
      </c>
      <c r="C20" s="64">
        <v>13879</v>
      </c>
      <c r="D20" s="49">
        <v>801</v>
      </c>
      <c r="E20" s="50">
        <f t="shared" si="1"/>
        <v>12437.127</v>
      </c>
      <c r="F20" s="38">
        <v>2551</v>
      </c>
      <c r="G20" s="50">
        <f t="shared" si="2"/>
        <v>13522</v>
      </c>
      <c r="H20" s="53">
        <f t="shared" si="0"/>
        <v>-65.0659999999998</v>
      </c>
    </row>
    <row r="21" spans="1:8" ht="12.75">
      <c r="A21" s="73" t="s">
        <v>25</v>
      </c>
      <c r="B21" s="66">
        <v>2492.712</v>
      </c>
      <c r="C21" s="64">
        <v>11829</v>
      </c>
      <c r="D21" s="49">
        <v>801</v>
      </c>
      <c r="E21" s="50">
        <f t="shared" si="1"/>
        <v>14929.839</v>
      </c>
      <c r="F21" s="38">
        <v>1619</v>
      </c>
      <c r="G21" s="50">
        <f t="shared" si="2"/>
        <v>15141</v>
      </c>
      <c r="H21" s="53">
        <f t="shared" si="0"/>
        <v>-873.712</v>
      </c>
    </row>
    <row r="22" spans="1:8" ht="12.75">
      <c r="A22" s="73" t="s">
        <v>26</v>
      </c>
      <c r="B22" s="66">
        <v>2212.362</v>
      </c>
      <c r="C22" s="64">
        <v>9856</v>
      </c>
      <c r="D22" s="49">
        <v>801</v>
      </c>
      <c r="E22" s="50">
        <f t="shared" si="1"/>
        <v>17142.201</v>
      </c>
      <c r="F22" s="38">
        <v>2000</v>
      </c>
      <c r="G22" s="50">
        <f t="shared" si="2"/>
        <v>17141</v>
      </c>
      <c r="H22" s="53">
        <f t="shared" si="0"/>
        <v>-212.36200000000008</v>
      </c>
    </row>
    <row r="23" spans="1:8" ht="12.75">
      <c r="A23" s="73" t="s">
        <v>27</v>
      </c>
      <c r="B23" s="66">
        <v>1147.0320000000002</v>
      </c>
      <c r="C23" s="49">
        <v>5932</v>
      </c>
      <c r="D23" s="49">
        <v>801</v>
      </c>
      <c r="E23" s="50">
        <f t="shared" si="1"/>
        <v>18289.233</v>
      </c>
      <c r="F23" s="52">
        <f>3487-2000</f>
        <v>1487</v>
      </c>
      <c r="G23" s="50">
        <f t="shared" si="2"/>
        <v>18628</v>
      </c>
      <c r="H23" s="53">
        <f t="shared" si="0"/>
        <v>339.96799999999985</v>
      </c>
    </row>
    <row r="24" spans="1:8" ht="12.75">
      <c r="A24" s="73" t="s">
        <v>28</v>
      </c>
      <c r="B24" s="66">
        <v>1388.934</v>
      </c>
      <c r="C24" s="49">
        <v>6295</v>
      </c>
      <c r="D24" s="49">
        <v>801</v>
      </c>
      <c r="E24" s="50">
        <f t="shared" si="1"/>
        <v>19678.167</v>
      </c>
      <c r="F24" s="52">
        <v>1342</v>
      </c>
      <c r="G24" s="50">
        <f t="shared" si="2"/>
        <v>19970</v>
      </c>
      <c r="H24" s="53">
        <f t="shared" si="0"/>
        <v>-46.93399999999997</v>
      </c>
    </row>
    <row r="25" spans="1:8" ht="12.75">
      <c r="A25" s="73" t="s">
        <v>29</v>
      </c>
      <c r="B25" s="66">
        <v>1368.909</v>
      </c>
      <c r="C25" s="49">
        <v>5470</v>
      </c>
      <c r="D25" s="49">
        <v>801</v>
      </c>
      <c r="E25" s="50">
        <f t="shared" si="1"/>
        <v>21047.076</v>
      </c>
      <c r="F25" s="52"/>
      <c r="G25" s="50"/>
      <c r="H25" s="53">
        <f t="shared" si="0"/>
      </c>
    </row>
    <row r="26" spans="1:8" ht="13.5" thickBot="1">
      <c r="A26" s="74" t="s">
        <v>30</v>
      </c>
      <c r="B26" s="67">
        <v>772.965</v>
      </c>
      <c r="C26" s="55">
        <v>3599</v>
      </c>
      <c r="D26" s="55">
        <v>801</v>
      </c>
      <c r="E26" s="16">
        <f t="shared" si="1"/>
        <v>21820.041</v>
      </c>
      <c r="F26" s="71"/>
      <c r="G26" s="16"/>
      <c r="H26" s="54">
        <f t="shared" si="0"/>
      </c>
    </row>
    <row r="27" spans="1:8" ht="12" customHeight="1">
      <c r="A27" s="4"/>
      <c r="B27" s="4"/>
      <c r="C27" s="4">
        <f>SUM(C15:C26)</f>
        <v>95932</v>
      </c>
      <c r="D27" s="4"/>
      <c r="E27" s="100" t="s">
        <v>7</v>
      </c>
      <c r="F27" s="12"/>
      <c r="G27" s="12"/>
      <c r="H27" s="28">
        <f>SUM(H15:H26)</f>
        <v>291.83299999999986</v>
      </c>
    </row>
    <row r="28" spans="1:8" ht="12.75">
      <c r="A28" s="125" t="str">
        <f>+Heizenergie!A28</f>
        <v>Turnhalle im Sep. 2016 abgebrannt</v>
      </c>
      <c r="B28" s="4"/>
      <c r="C28" s="4">
        <f>+C27-F29</f>
        <v>95932</v>
      </c>
      <c r="D28" s="4"/>
      <c r="E28" s="4"/>
      <c r="F28" s="4"/>
      <c r="G28" s="4"/>
      <c r="H28" s="4"/>
    </row>
    <row r="29" spans="1:8" ht="12.75">
      <c r="A29" s="88"/>
      <c r="B29" s="3"/>
      <c r="C29" s="3"/>
      <c r="D29" s="3"/>
      <c r="E29" s="4"/>
      <c r="F29" s="3"/>
      <c r="G29" s="4"/>
      <c r="H29" s="3"/>
    </row>
    <row r="30" ht="12.75">
      <c r="A30" s="89"/>
    </row>
    <row r="53" spans="1:4" ht="12.75">
      <c r="A53" s="14"/>
      <c r="B53" s="14"/>
      <c r="C53" s="14"/>
      <c r="D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I29" sqref="I29"/>
    </sheetView>
  </sheetViews>
  <sheetFormatPr defaultColWidth="11.421875" defaultRowHeight="12.75"/>
  <cols>
    <col min="2" max="2" width="12.57421875" style="62" bestFit="1" customWidth="1"/>
    <col min="6" max="6" width="15.7109375" style="0" customWidth="1"/>
  </cols>
  <sheetData>
    <row r="1" spans="1:11" ht="15">
      <c r="A1" s="2" t="str">
        <f>+'elektr. Energie'!A1</f>
        <v>Seestadt Immobilien</v>
      </c>
      <c r="B1" s="77"/>
      <c r="C1" s="2"/>
      <c r="D1" s="2"/>
      <c r="E1" s="2"/>
      <c r="F1" s="2"/>
      <c r="G1" s="2"/>
      <c r="H1" s="2"/>
      <c r="I1" s="2"/>
      <c r="J1" s="2"/>
      <c r="K1" s="2"/>
    </row>
    <row r="3" spans="1:6" ht="20.25">
      <c r="A3" s="75" t="s">
        <v>0</v>
      </c>
      <c r="B3" s="78"/>
      <c r="C3" s="75"/>
      <c r="D3" s="75" t="str">
        <f>+'elektr. Energie'!F3</f>
        <v>2019/20</v>
      </c>
      <c r="E3" s="76"/>
      <c r="F3" s="121"/>
    </row>
    <row r="4" spans="1:7" ht="20.25">
      <c r="A4" s="126" t="s">
        <v>53</v>
      </c>
      <c r="B4" s="129"/>
      <c r="C4" s="130"/>
      <c r="D4" s="130"/>
      <c r="E4" s="130"/>
      <c r="F4" s="131"/>
      <c r="G4" s="131"/>
    </row>
    <row r="6" spans="1:6" ht="15.75">
      <c r="A6" s="13" t="s">
        <v>11</v>
      </c>
      <c r="B6" s="77"/>
      <c r="C6" s="98"/>
      <c r="D6" s="98"/>
      <c r="E6" s="98"/>
      <c r="F6" s="98"/>
    </row>
    <row r="7" spans="1:6" ht="16.5" thickBot="1">
      <c r="A7" s="2"/>
      <c r="B7" s="77"/>
      <c r="C7" s="98"/>
      <c r="D7" s="98"/>
      <c r="E7" s="98"/>
      <c r="F7" s="98"/>
    </row>
    <row r="8" spans="1:6" ht="12.75">
      <c r="A8" s="17" t="s">
        <v>1</v>
      </c>
      <c r="B8" s="79" t="s">
        <v>2</v>
      </c>
      <c r="C8" s="40" t="s">
        <v>2</v>
      </c>
      <c r="D8" s="20" t="s">
        <v>2</v>
      </c>
      <c r="E8" s="19" t="s">
        <v>2</v>
      </c>
      <c r="F8" s="92" t="s">
        <v>5</v>
      </c>
    </row>
    <row r="9" spans="1:6" ht="12.75">
      <c r="A9" s="21"/>
      <c r="B9" s="80" t="s">
        <v>3</v>
      </c>
      <c r="C9" s="33" t="s">
        <v>9</v>
      </c>
      <c r="D9" s="24"/>
      <c r="E9" s="23" t="s">
        <v>9</v>
      </c>
      <c r="F9" s="93" t="s">
        <v>6</v>
      </c>
    </row>
    <row r="10" spans="1:6" ht="12.75">
      <c r="A10" s="21"/>
      <c r="B10" s="80" t="s">
        <v>12</v>
      </c>
      <c r="C10" s="41" t="s">
        <v>12</v>
      </c>
      <c r="D10" s="24" t="s">
        <v>12</v>
      </c>
      <c r="E10" s="23" t="s">
        <v>12</v>
      </c>
      <c r="F10" s="93" t="s">
        <v>12</v>
      </c>
    </row>
    <row r="11" spans="1:6" ht="12.75">
      <c r="A11" s="21"/>
      <c r="B11" s="101" t="s">
        <v>35</v>
      </c>
      <c r="C11" s="102" t="s">
        <v>36</v>
      </c>
      <c r="D11" s="139" t="s">
        <v>49</v>
      </c>
      <c r="E11" s="140"/>
      <c r="F11" s="93"/>
    </row>
    <row r="12" spans="1:6" ht="12.75">
      <c r="A12" s="21"/>
      <c r="B12" s="103" t="s">
        <v>35</v>
      </c>
      <c r="C12" s="104" t="s">
        <v>37</v>
      </c>
      <c r="D12" s="24"/>
      <c r="E12" s="23"/>
      <c r="F12" s="93"/>
    </row>
    <row r="13" spans="1:6" ht="12.75">
      <c r="A13" s="21"/>
      <c r="B13" s="105" t="s">
        <v>35</v>
      </c>
      <c r="C13" s="106" t="s">
        <v>39</v>
      </c>
      <c r="D13" s="24"/>
      <c r="E13" s="23"/>
      <c r="F13" s="93"/>
    </row>
    <row r="14" spans="1:6" ht="12.75">
      <c r="A14" s="21"/>
      <c r="B14" s="107" t="s">
        <v>35</v>
      </c>
      <c r="C14" s="108" t="s">
        <v>40</v>
      </c>
      <c r="D14" s="24"/>
      <c r="E14" s="23"/>
      <c r="F14" s="93"/>
    </row>
    <row r="15" spans="1:6" ht="12.75">
      <c r="A15" s="21"/>
      <c r="B15" s="109" t="s">
        <v>35</v>
      </c>
      <c r="C15" s="110" t="s">
        <v>41</v>
      </c>
      <c r="D15" s="24"/>
      <c r="E15" s="23"/>
      <c r="F15" s="93"/>
    </row>
    <row r="16" spans="1:6" ht="12.75">
      <c r="A16" s="21"/>
      <c r="B16" s="111" t="s">
        <v>35</v>
      </c>
      <c r="C16" s="112" t="s">
        <v>42</v>
      </c>
      <c r="D16" s="24"/>
      <c r="E16" s="23"/>
      <c r="F16" s="93"/>
    </row>
    <row r="17" spans="1:6" ht="12.75">
      <c r="A17" s="21"/>
      <c r="B17" s="113" t="s">
        <v>35</v>
      </c>
      <c r="C17" s="114" t="s">
        <v>44</v>
      </c>
      <c r="D17" s="24"/>
      <c r="E17" s="23"/>
      <c r="F17" s="93"/>
    </row>
    <row r="18" spans="1:6" ht="13.5" thickBot="1">
      <c r="A18" s="25"/>
      <c r="B18" s="81" t="s">
        <v>31</v>
      </c>
      <c r="C18" s="36" t="s">
        <v>31</v>
      </c>
      <c r="D18" s="27" t="str">
        <f>+D3</f>
        <v>2019/20</v>
      </c>
      <c r="E18" s="90" t="str">
        <f>+D18</f>
        <v>2019/20</v>
      </c>
      <c r="F18" s="91" t="str">
        <f>+E18</f>
        <v>2019/20</v>
      </c>
    </row>
    <row r="19" spans="1:6" ht="12.75">
      <c r="A19" s="72" t="s">
        <v>19</v>
      </c>
      <c r="B19" s="65">
        <v>9.610889283071998</v>
      </c>
      <c r="C19" s="47">
        <f>+B19</f>
        <v>9.610889283071998</v>
      </c>
      <c r="D19" s="37">
        <v>9</v>
      </c>
      <c r="E19" s="47">
        <f>+D19</f>
        <v>9</v>
      </c>
      <c r="F19" s="48">
        <f aca="true" t="shared" si="0" ref="F19:F30">IF(D19=0,"",+D19-B19)</f>
        <v>-0.6108892830719981</v>
      </c>
    </row>
    <row r="20" spans="1:6" ht="12.75">
      <c r="A20" s="73" t="s">
        <v>20</v>
      </c>
      <c r="B20" s="66">
        <v>15.484210511615998</v>
      </c>
      <c r="C20" s="50">
        <f aca="true" t="shared" si="1" ref="C20:C30">+C19+B20</f>
        <v>25.095099794687997</v>
      </c>
      <c r="D20" s="38">
        <v>17</v>
      </c>
      <c r="E20" s="50">
        <f aca="true" t="shared" si="2" ref="E20:E28">+E19+D20</f>
        <v>26</v>
      </c>
      <c r="F20" s="51">
        <f t="shared" si="0"/>
        <v>1.5157894883840015</v>
      </c>
    </row>
    <row r="21" spans="1:6" ht="12.75">
      <c r="A21" s="73" t="s">
        <v>21</v>
      </c>
      <c r="B21" s="66">
        <v>15.019361279999998</v>
      </c>
      <c r="C21" s="50">
        <f t="shared" si="1"/>
        <v>40.114461074687995</v>
      </c>
      <c r="D21" s="38">
        <v>22</v>
      </c>
      <c r="E21" s="50">
        <f t="shared" si="2"/>
        <v>48</v>
      </c>
      <c r="F21" s="51">
        <f>IF(D21=0,"",+D21-B21)</f>
        <v>6.980638720000002</v>
      </c>
    </row>
    <row r="22" spans="1:6" ht="12.75">
      <c r="A22" s="73" t="s">
        <v>22</v>
      </c>
      <c r="B22" s="66">
        <v>17.086025392127997</v>
      </c>
      <c r="C22" s="50">
        <f t="shared" si="1"/>
        <v>57.20048646681599</v>
      </c>
      <c r="D22" s="38">
        <v>43</v>
      </c>
      <c r="E22" s="50">
        <f t="shared" si="2"/>
        <v>91</v>
      </c>
      <c r="F22" s="51">
        <f t="shared" si="0"/>
        <v>25.913974607872003</v>
      </c>
    </row>
    <row r="23" spans="1:6" ht="12.75">
      <c r="A23" s="73" t="s">
        <v>23</v>
      </c>
      <c r="B23" s="66">
        <v>15.4611072</v>
      </c>
      <c r="C23" s="50">
        <f t="shared" si="1"/>
        <v>72.66159366681599</v>
      </c>
      <c r="D23" s="38">
        <v>19</v>
      </c>
      <c r="E23" s="50">
        <f t="shared" si="2"/>
        <v>110</v>
      </c>
      <c r="F23" s="51">
        <f t="shared" si="0"/>
        <v>3.5388927999999993</v>
      </c>
    </row>
    <row r="24" spans="1:6" ht="12.75">
      <c r="A24" s="73" t="s">
        <v>24</v>
      </c>
      <c r="B24" s="66">
        <v>17.352994538879997</v>
      </c>
      <c r="C24" s="50">
        <f t="shared" si="1"/>
        <v>90.01458820569599</v>
      </c>
      <c r="D24" s="38">
        <v>23</v>
      </c>
      <c r="E24" s="50">
        <f t="shared" si="2"/>
        <v>133</v>
      </c>
      <c r="F24" s="51">
        <f>IF(D24=0,"",+D24-B24)</f>
        <v>5.647005461120003</v>
      </c>
    </row>
    <row r="25" spans="1:6" ht="12.75">
      <c r="A25" s="73" t="s">
        <v>25</v>
      </c>
      <c r="B25" s="66">
        <v>21.624500886912003</v>
      </c>
      <c r="C25" s="50">
        <f t="shared" si="1"/>
        <v>111.63908909260799</v>
      </c>
      <c r="D25" s="38">
        <v>16</v>
      </c>
      <c r="E25" s="50">
        <f t="shared" si="2"/>
        <v>149</v>
      </c>
      <c r="F25" s="51">
        <f>IF(D25=0,"",+D25-B25)</f>
        <v>-5.624500886912003</v>
      </c>
    </row>
    <row r="26" spans="1:6" ht="12.75">
      <c r="A26" s="73" t="s">
        <v>26</v>
      </c>
      <c r="B26" s="66">
        <v>25.362068941439997</v>
      </c>
      <c r="C26" s="50">
        <f t="shared" si="1"/>
        <v>137.001158034048</v>
      </c>
      <c r="D26" s="38">
        <v>10</v>
      </c>
      <c r="E26" s="50">
        <f t="shared" si="2"/>
        <v>159</v>
      </c>
      <c r="F26" s="51">
        <f>IF(D26=0,"",+D26-B26)</f>
        <v>-15.362068941439997</v>
      </c>
    </row>
    <row r="27" spans="1:6" ht="12.75">
      <c r="A27" s="73" t="s">
        <v>27</v>
      </c>
      <c r="B27" s="66">
        <v>15.4611072</v>
      </c>
      <c r="C27" s="50">
        <f t="shared" si="1"/>
        <v>152.462265234048</v>
      </c>
      <c r="D27" s="52">
        <v>10</v>
      </c>
      <c r="E27" s="50">
        <f t="shared" si="2"/>
        <v>169</v>
      </c>
      <c r="F27" s="51">
        <f t="shared" si="0"/>
        <v>-5.461107200000001</v>
      </c>
    </row>
    <row r="28" spans="1:6" ht="12.75">
      <c r="A28" s="73" t="s">
        <v>28</v>
      </c>
      <c r="B28" s="66">
        <v>17.228090879999996</v>
      </c>
      <c r="C28" s="50">
        <f t="shared" si="1"/>
        <v>169.690356114048</v>
      </c>
      <c r="D28" s="52">
        <v>7</v>
      </c>
      <c r="E28" s="50">
        <f t="shared" si="2"/>
        <v>176</v>
      </c>
      <c r="F28" s="51">
        <f t="shared" si="0"/>
        <v>-10.228090879999996</v>
      </c>
    </row>
    <row r="29" spans="1:6" ht="12.75">
      <c r="A29" s="73" t="s">
        <v>29</v>
      </c>
      <c r="B29" s="66">
        <v>16.78634496</v>
      </c>
      <c r="C29" s="50">
        <f t="shared" si="1"/>
        <v>186.476701074048</v>
      </c>
      <c r="D29" s="52"/>
      <c r="E29" s="50"/>
      <c r="F29" s="51">
        <f t="shared" si="0"/>
      </c>
    </row>
    <row r="30" spans="1:6" ht="13.5" thickBot="1">
      <c r="A30" s="74" t="s">
        <v>30</v>
      </c>
      <c r="B30" s="67">
        <v>7.742105255807999</v>
      </c>
      <c r="C30" s="16">
        <f t="shared" si="1"/>
        <v>194.21880632985602</v>
      </c>
      <c r="D30" s="71"/>
      <c r="E30" s="16"/>
      <c r="F30" s="54">
        <f t="shared" si="0"/>
      </c>
    </row>
    <row r="31" spans="1:6" ht="12.75">
      <c r="A31" s="4"/>
      <c r="B31" s="4"/>
      <c r="C31" s="12" t="s">
        <v>43</v>
      </c>
      <c r="D31" s="12"/>
      <c r="E31" s="12"/>
      <c r="F31" s="58">
        <f>SUM(F19:F30)</f>
        <v>6.309643885952017</v>
      </c>
    </row>
    <row r="32" spans="1:6" ht="12.75">
      <c r="A32" s="95"/>
      <c r="B32" s="4"/>
      <c r="C32" s="4"/>
      <c r="D32" s="4"/>
      <c r="E32" s="4"/>
      <c r="F32" s="4"/>
    </row>
    <row r="33" spans="1:6" ht="12.75">
      <c r="A33" s="3"/>
      <c r="B33" s="4"/>
      <c r="C33" s="3"/>
      <c r="D33" s="3"/>
      <c r="E33" s="3"/>
      <c r="F33" s="3"/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2019-09-24T04:48:07Z</cp:lastPrinted>
  <dcterms:created xsi:type="dcterms:W3CDTF">1999-04-30T04:59:30Z</dcterms:created>
  <dcterms:modified xsi:type="dcterms:W3CDTF">2020-06-18T05:58:33Z</dcterms:modified>
  <cp:category/>
  <cp:version/>
  <cp:contentType/>
  <cp:contentStatus/>
</cp:coreProperties>
</file>