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4355" windowHeight="11580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<sst xmlns="http://schemas.openxmlformats.org/spreadsheetml/2006/main" count="125" uniqueCount="48">
  <si>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</si>
  <si>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</si>
  <si>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</si>
  <si>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</si>
  <si>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</si>
  <si>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</si>
  <si>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</si>
  <si>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 xml:space="preserve"> -elektrische Energie-</t>
  </si>
  <si>
    <t>addiert</t>
  </si>
  <si>
    <t>korrigierter</t>
  </si>
  <si>
    <t xml:space="preserve"> -Trinkwasser-</t>
  </si>
  <si>
    <t>m³</t>
  </si>
  <si>
    <t>7=3/6*5</t>
  </si>
  <si>
    <t>Mehr- oder</t>
  </si>
  <si>
    <t>Minderver-</t>
  </si>
  <si>
    <t>brauch</t>
  </si>
  <si>
    <t xml:space="preserve">    Gradtagszahl</t>
  </si>
  <si>
    <t>Summe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</si>
  <si>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</si>
  <si>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</si>
  <si>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</si>
  <si>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</si>
  <si>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</si>
  <si>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</si>
  <si>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</si>
  <si>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</si>
  <si>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</si>
  <si>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</si>
  <si>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</si>
  <si>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</si>
  <si>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1998/2001</t>
  </si>
  <si>
    <t>Heizenergie -Fernwärme-</t>
  </si>
  <si>
    <t>97/00</t>
  </si>
  <si>
    <t>Faktor: 40</t>
  </si>
  <si>
    <t>Seestadt Immobilien</t>
  </si>
  <si>
    <t>Ergebnisse der Astrid-Lindgren-Schule</t>
  </si>
  <si>
    <t>Mehr/Minderverbrauch (kWh) ohne Kiga</t>
  </si>
  <si>
    <t>Heizenergie für Kiga nicht ausweisbar</t>
  </si>
  <si>
    <t>Reduzierung</t>
  </si>
  <si>
    <t>2012 -18%</t>
  </si>
  <si>
    <t>2013 -3%</t>
  </si>
  <si>
    <t>Mehr-/Minderverbrauch ohne Kita</t>
  </si>
  <si>
    <t>Red 2015 -7%</t>
  </si>
  <si>
    <t>Red 2016: 2%</t>
  </si>
  <si>
    <t>Red 2016 -1%</t>
  </si>
  <si>
    <t>Red 2016 -6%</t>
  </si>
  <si>
    <t>Red 2017 -2%</t>
  </si>
  <si>
    <t>Red 2017 -28%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</si>
</sst>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%"/>
  </numFmts>
  <fonts count="5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5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2"/>
      <color indexed="8"/>
      <name val="Arial"/>
      <family val="0"/>
    </font>
    <font>
      <sz val="4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3" fontId="0" fillId="36" borderId="0" xfId="0" applyNumberFormat="1" applyFont="1" applyFill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5" borderId="28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3" fontId="1" fillId="34" borderId="12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37" borderId="38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1" fillId="37" borderId="40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7" borderId="41" xfId="0" applyNumberFormat="1" applyFont="1" applyFill="1" applyBorder="1" applyAlignment="1">
      <alignment/>
    </xf>
    <xf numFmtId="3" fontId="1" fillId="37" borderId="42" xfId="0" applyNumberFormat="1" applyFont="1" applyFill="1" applyBorder="1" applyAlignment="1">
      <alignment/>
    </xf>
    <xf numFmtId="3" fontId="1" fillId="37" borderId="43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0" fontId="0" fillId="35" borderId="45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3" fontId="0" fillId="37" borderId="41" xfId="0" applyNumberFormat="1" applyFont="1" applyFill="1" applyBorder="1" applyAlignment="1">
      <alignment/>
    </xf>
    <xf numFmtId="3" fontId="0" fillId="37" borderId="42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4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6" borderId="48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17" fontId="0" fillId="35" borderId="28" xfId="0" applyNumberFormat="1" applyFont="1" applyFill="1" applyBorder="1" applyAlignment="1">
      <alignment horizontal="center"/>
    </xf>
    <xf numFmtId="17" fontId="0" fillId="35" borderId="49" xfId="0" applyNumberFormat="1" applyFont="1" applyFill="1" applyBorder="1" applyAlignment="1">
      <alignment horizontal="center"/>
    </xf>
    <xf numFmtId="17" fontId="0" fillId="35" borderId="50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" fillId="34" borderId="51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0" fillId="0" borderId="0" xfId="0" applyAlignment="1">
      <alignment horizontal="left"/>
    </xf>
    <xf numFmtId="16" fontId="0" fillId="35" borderId="32" xfId="0" applyNumberFormat="1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3" fontId="8" fillId="0" borderId="0" xfId="0" applyNumberFormat="1" applyFont="1" applyAlignment="1">
      <alignment/>
    </xf>
    <xf numFmtId="17" fontId="8" fillId="0" borderId="0" xfId="0" applyNumberFormat="1" applyFont="1" applyFill="1" applyBorder="1" applyAlignment="1">
      <alignment horizontal="left"/>
    </xf>
    <xf numFmtId="3" fontId="0" fillId="34" borderId="56" xfId="0" applyNumberFormat="1" applyFont="1" applyFill="1" applyBorder="1" applyAlignment="1">
      <alignment/>
    </xf>
    <xf numFmtId="3" fontId="0" fillId="34" borderId="57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0" fillId="35" borderId="59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9" borderId="59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3" fontId="0" fillId="0" borderId="61" xfId="0" applyNumberFormat="1" applyFont="1" applyBorder="1" applyAlignment="1">
      <alignment/>
    </xf>
    <xf numFmtId="3" fontId="0" fillId="37" borderId="43" xfId="0" applyNumberFormat="1" applyFont="1" applyFill="1" applyBorder="1" applyAlignment="1">
      <alignment/>
    </xf>
    <xf numFmtId="0" fontId="0" fillId="40" borderId="23" xfId="0" applyFont="1" applyFill="1" applyBorder="1" applyAlignment="1">
      <alignment horizontal="center"/>
    </xf>
    <xf numFmtId="0" fontId="1" fillId="40" borderId="23" xfId="0" applyFont="1" applyFill="1" applyBorder="1" applyAlignment="1">
      <alignment horizontal="left"/>
    </xf>
    <xf numFmtId="0" fontId="1" fillId="40" borderId="0" xfId="0" applyFont="1" applyFill="1" applyAlignment="1">
      <alignment/>
    </xf>
    <xf numFmtId="173" fontId="0" fillId="0" borderId="0" xfId="0" applyNumberFormat="1" applyFont="1" applyAlignment="1">
      <alignment/>
    </xf>
    <xf numFmtId="0" fontId="1" fillId="40" borderId="23" xfId="0" applyFont="1" applyFill="1" applyBorder="1" applyAlignment="1">
      <alignment horizontal="center"/>
    </xf>
    <xf numFmtId="0" fontId="1" fillId="41" borderId="23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right"/>
    </xf>
    <xf numFmtId="0" fontId="1" fillId="42" borderId="62" xfId="0" applyFont="1" applyFill="1" applyBorder="1" applyAlignment="1">
      <alignment horizontal="center"/>
    </xf>
    <xf numFmtId="0" fontId="1" fillId="41" borderId="6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225"/>
          <c:y val="0.022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"/>
          <c:y val="0.1095"/>
          <c:w val="0.921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Heizenergie!$C$15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Heizenergie!$A$16:$A$27</c:f>
              <c:strCache/>
            </c:strRef>
          </c:cat>
          <c:val>
            <c:numRef>
              <c:f>Heizenergie!$C$16:$C$27</c:f>
              <c:numCache/>
            </c:numRef>
          </c:val>
          <c:smooth val="0"/>
        </c:ser>
        <c:ser>
          <c:idx val="1"/>
          <c:order val="1"/>
          <c:tx>
            <c:strRef>
              <c:f>Heizenergie!$I$15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Heizenergie!$A$16:$A$27</c:f>
              <c:strCache/>
            </c:strRef>
          </c:cat>
          <c:val>
            <c:numRef>
              <c:f>Heizenergie!$I$16:$I$27</c:f>
              <c:numCache/>
            </c:numRef>
          </c:val>
          <c:smooth val="0"/>
        </c:ser>
        <c:marker val="1"/>
        <c:axId val="5535398"/>
        <c:axId val="49818583"/>
      </c:lineChart>
      <c:catAx>
        <c:axId val="553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4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25"/>
          <c:y val="0.8905"/>
          <c:w val="0.341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75"/>
          <c:y val="0.13525"/>
          <c:w val="0.915"/>
          <c:h val="0.699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Energie'!$E$13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Energie'!$A$14:$A$25</c:f>
              <c:strCache/>
            </c:strRef>
          </c:cat>
          <c:val>
            <c:numRef>
              <c:f>'elektr. Energie'!$E$14:$E$25</c:f>
              <c:numCache/>
            </c:numRef>
          </c:val>
          <c:smooth val="0"/>
        </c:ser>
        <c:ser>
          <c:idx val="1"/>
          <c:order val="1"/>
          <c:tx>
            <c:strRef>
              <c:f>'elektr. Energie'!$G$13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Energie'!$A$14:$A$25</c:f>
              <c:strCache/>
            </c:strRef>
          </c:cat>
          <c:val>
            <c:numRef>
              <c:f>'elektr. Energie'!$G$14:$G$25</c:f>
              <c:numCache/>
            </c:numRef>
          </c:val>
          <c:smooth val="0"/>
        </c:ser>
        <c:marker val="1"/>
        <c:axId val="45714064"/>
        <c:axId val="8773393"/>
      </c:lineChart>
      <c:catAx>
        <c:axId val="4571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4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40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"/>
          <c:y val="0.08925"/>
          <c:w val="0.947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Trinkwasser!$C$11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Trinkwasser!$C$12:$C$23</c:f>
              <c:numCache/>
            </c:numRef>
          </c:val>
          <c:smooth val="0"/>
        </c:ser>
        <c:ser>
          <c:idx val="1"/>
          <c:order val="1"/>
          <c:tx>
            <c:strRef>
              <c:f>Trinkwasser!$E$11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Trinkwasser!$E$12:$E$23</c:f>
              <c:numCache/>
            </c:numRef>
          </c:val>
          <c:smooth val="0"/>
        </c:ser>
        <c:marker val="1"/>
        <c:axId val="11851674"/>
        <c:axId val="39556203"/>
      </c:lineChart>
      <c:catAx>
        <c:axId val="1185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6203"/>
        <c:crosses val="autoZero"/>
        <c:auto val="1"/>
        <c:lblOffset val="100"/>
        <c:tickLblSkip val="1"/>
        <c:noMultiLvlLbl val="0"/>
      </c:catAx>
      <c:valAx>
        <c:axId val="39556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177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775"/>
          <c:y val="0.931"/>
          <c:w val="0.359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66675</xdr:rowOff>
    </xdr:from>
    <xdr:to>
      <xdr:col>9</xdr:col>
      <xdr:colOff>600075</xdr:colOff>
      <xdr:row>48</xdr:row>
      <xdr:rowOff>85725</xdr:rowOff>
    </xdr:to>
    <xdr:graphicFrame>
      <xdr:nvGraphicFramePr>
        <xdr:cNvPr id="1" name="Diagramm 4"/>
        <xdr:cNvGraphicFramePr/>
      </xdr:nvGraphicFramePr>
      <xdr:xfrm>
        <a:off x="180975" y="5095875"/>
        <a:ext cx="5581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38100</xdr:rowOff>
    </xdr:from>
    <xdr:to>
      <xdr:col>8</xdr:col>
      <xdr:colOff>200025</xdr:colOff>
      <xdr:row>49</xdr:row>
      <xdr:rowOff>9525</xdr:rowOff>
    </xdr:to>
    <xdr:graphicFrame>
      <xdr:nvGraphicFramePr>
        <xdr:cNvPr id="1" name="Diagramm 2"/>
        <xdr:cNvGraphicFramePr/>
      </xdr:nvGraphicFramePr>
      <xdr:xfrm>
        <a:off x="28575" y="4762500"/>
        <a:ext cx="5314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152400</xdr:rowOff>
    </xdr:from>
    <xdr:to>
      <xdr:col>5</xdr:col>
      <xdr:colOff>895350</xdr:colOff>
      <xdr:row>45</xdr:row>
      <xdr:rowOff>38100</xdr:rowOff>
    </xdr:to>
    <xdr:graphicFrame>
      <xdr:nvGraphicFramePr>
        <xdr:cNvPr id="1" name="Diagramm 3"/>
        <xdr:cNvGraphicFramePr/>
      </xdr:nvGraphicFramePr>
      <xdr:xfrm>
        <a:off x="19050" y="4543425"/>
        <a:ext cx="4752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4">
      <selection activeCell="I24" sqref="I24:I25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10.14062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" width="11.57421875" style="2" customWidth="1"/>
    <col min="17" max="17" width="11.57421875" style="63" customWidth="1"/>
    <col min="18" max="16384" width="11.57421875" style="2" customWidth="1"/>
  </cols>
  <sheetData>
    <row r="1" ht="15">
      <c r="A1" s="2" t="s">
        <v>34</v>
      </c>
    </row>
    <row r="3" spans="1:17" s="1" customFormat="1" ht="20.25">
      <c r="A3" s="1" t="s">
        <v>0</v>
      </c>
      <c r="E3" s="1" t="str">
        <f>+'[1]Heizenergie'!$E$2</f>
        <v>2019/20</v>
      </c>
      <c r="Q3" s="64"/>
    </row>
    <row r="4" spans="1:17" s="1" customFormat="1" ht="20.25">
      <c r="A4" s="15" t="s">
        <v>35</v>
      </c>
      <c r="B4" s="31"/>
      <c r="C4" s="31"/>
      <c r="D4" s="31"/>
      <c r="E4" s="31"/>
      <c r="F4" s="31"/>
      <c r="G4" s="31"/>
      <c r="H4" s="31"/>
      <c r="I4" s="32"/>
      <c r="Q4" s="64"/>
    </row>
    <row r="6" spans="1:17" s="3" customFormat="1" ht="12.75">
      <c r="A6" s="5" t="s">
        <v>31</v>
      </c>
      <c r="Q6" s="65"/>
    </row>
    <row r="7" s="3" customFormat="1" ht="15.75" customHeight="1" thickBot="1">
      <c r="Q7" s="65"/>
    </row>
    <row r="8" spans="1:17" s="3" customFormat="1" ht="15.75" customHeight="1">
      <c r="A8" s="33">
        <v>1</v>
      </c>
      <c r="B8" s="34">
        <v>2</v>
      </c>
      <c r="C8" s="46"/>
      <c r="D8" s="35">
        <v>3</v>
      </c>
      <c r="E8" s="36">
        <v>4</v>
      </c>
      <c r="F8" s="35">
        <v>5</v>
      </c>
      <c r="G8" s="36">
        <v>6</v>
      </c>
      <c r="H8" s="34">
        <v>7</v>
      </c>
      <c r="I8" s="34">
        <v>8</v>
      </c>
      <c r="J8" s="59">
        <v>9</v>
      </c>
      <c r="Q8" s="65"/>
    </row>
    <row r="9" spans="1:17" s="3" customFormat="1" ht="12.75">
      <c r="A9" s="22" t="s">
        <v>1</v>
      </c>
      <c r="B9" s="23" t="s">
        <v>2</v>
      </c>
      <c r="C9" s="23" t="s">
        <v>2</v>
      </c>
      <c r="D9" s="25" t="s">
        <v>2</v>
      </c>
      <c r="E9" s="37" t="s">
        <v>2</v>
      </c>
      <c r="F9" s="38" t="s">
        <v>16</v>
      </c>
      <c r="G9" s="37"/>
      <c r="H9" s="39" t="s">
        <v>9</v>
      </c>
      <c r="I9" s="39" t="s">
        <v>9</v>
      </c>
      <c r="J9" s="58" t="s">
        <v>13</v>
      </c>
      <c r="Q9" s="65"/>
    </row>
    <row r="10" spans="1:17" s="3" customFormat="1" ht="12.75">
      <c r="A10" s="22"/>
      <c r="B10" s="23" t="s">
        <v>3</v>
      </c>
      <c r="C10" s="23" t="s">
        <v>3</v>
      </c>
      <c r="D10" s="25"/>
      <c r="E10" s="37" t="s">
        <v>8</v>
      </c>
      <c r="F10" s="23" t="s">
        <v>3</v>
      </c>
      <c r="G10" s="37"/>
      <c r="H10" s="39" t="s">
        <v>2</v>
      </c>
      <c r="I10" s="39" t="s">
        <v>2</v>
      </c>
      <c r="J10" s="58" t="s">
        <v>14</v>
      </c>
      <c r="Q10" s="65"/>
    </row>
    <row r="11" spans="1:17" s="3" customFormat="1" ht="12.75">
      <c r="A11" s="22"/>
      <c r="B11" s="23"/>
      <c r="C11" s="23" t="s">
        <v>8</v>
      </c>
      <c r="D11" s="25"/>
      <c r="E11" s="37"/>
      <c r="F11" s="23"/>
      <c r="G11" s="37"/>
      <c r="H11" s="39"/>
      <c r="I11" s="39" t="s">
        <v>8</v>
      </c>
      <c r="J11" s="58" t="s">
        <v>15</v>
      </c>
      <c r="Q11" s="65"/>
    </row>
    <row r="12" spans="1:17" s="3" customFormat="1" ht="12.75">
      <c r="A12" s="22"/>
      <c r="B12" s="23" t="s">
        <v>4</v>
      </c>
      <c r="C12" s="23" t="s">
        <v>4</v>
      </c>
      <c r="D12" s="25" t="s">
        <v>4</v>
      </c>
      <c r="E12" s="37" t="s">
        <v>4</v>
      </c>
      <c r="F12" s="23"/>
      <c r="G12" s="37"/>
      <c r="H12" s="39" t="s">
        <v>4</v>
      </c>
      <c r="I12" s="39" t="s">
        <v>4</v>
      </c>
      <c r="J12" s="58" t="s">
        <v>4</v>
      </c>
      <c r="Q12" s="65"/>
    </row>
    <row r="13" spans="1:17" s="3" customFormat="1" ht="12.75">
      <c r="A13" s="22"/>
      <c r="B13" s="117" t="s">
        <v>43</v>
      </c>
      <c r="C13" s="116"/>
      <c r="D13" s="25"/>
      <c r="E13" s="37"/>
      <c r="F13" s="23"/>
      <c r="G13" s="37"/>
      <c r="H13" s="39" t="s">
        <v>12</v>
      </c>
      <c r="I13" s="39"/>
      <c r="J13" s="58"/>
      <c r="Q13" s="65"/>
    </row>
    <row r="14" spans="1:17" s="3" customFormat="1" ht="12.75">
      <c r="A14" s="22"/>
      <c r="B14" s="23"/>
      <c r="C14" s="23"/>
      <c r="D14" s="25"/>
      <c r="E14" s="37"/>
      <c r="F14" s="23"/>
      <c r="G14" s="37"/>
      <c r="H14" s="39"/>
      <c r="I14" s="39"/>
      <c r="J14" s="58"/>
      <c r="Q14" s="65"/>
    </row>
    <row r="15" spans="1:17" s="3" customFormat="1" ht="13.5" thickBot="1">
      <c r="A15" s="26"/>
      <c r="B15" s="27" t="s">
        <v>30</v>
      </c>
      <c r="C15" s="27" t="s">
        <v>30</v>
      </c>
      <c r="D15" s="29" t="str">
        <f>+E3</f>
        <v>2019/20</v>
      </c>
      <c r="E15" s="40" t="str">
        <f>+D15</f>
        <v>2019/20</v>
      </c>
      <c r="F15" s="27" t="s">
        <v>32</v>
      </c>
      <c r="G15" s="89"/>
      <c r="H15" s="29" t="str">
        <f>+E15</f>
        <v>2019/20</v>
      </c>
      <c r="I15" s="39" t="str">
        <f>+H15</f>
        <v>2019/20</v>
      </c>
      <c r="J15" s="29" t="str">
        <f>+I15</f>
        <v>2019/20</v>
      </c>
      <c r="Q15" s="65"/>
    </row>
    <row r="16" spans="1:17" s="3" customFormat="1" ht="12.75">
      <c r="A16" s="77" t="s">
        <v>18</v>
      </c>
      <c r="B16" s="8">
        <v>6212.873333333333</v>
      </c>
      <c r="C16" s="8">
        <f>+B16</f>
        <v>6212.873333333333</v>
      </c>
      <c r="D16" s="41">
        <v>6480</v>
      </c>
      <c r="E16" s="48">
        <f>+D16</f>
        <v>6480</v>
      </c>
      <c r="F16" s="8">
        <v>28</v>
      </c>
      <c r="G16" s="96">
        <f>+IF(D16=0,"",F16)</f>
        <v>28</v>
      </c>
      <c r="H16" s="6">
        <f aca="true" t="shared" si="0" ref="H16:H25">+D16/G16*F16</f>
        <v>6480</v>
      </c>
      <c r="I16" s="6">
        <f>+H16</f>
        <v>6480</v>
      </c>
      <c r="J16" s="60">
        <f aca="true" t="shared" si="1" ref="J16:J25">+H16-B16</f>
        <v>267.126666666667</v>
      </c>
      <c r="Q16" s="65"/>
    </row>
    <row r="17" spans="1:17" s="3" customFormat="1" ht="12.75">
      <c r="A17" s="78" t="s">
        <v>19</v>
      </c>
      <c r="B17" s="9">
        <v>22461.926666666666</v>
      </c>
      <c r="C17" s="9">
        <f>+C16+B17</f>
        <v>28674.8</v>
      </c>
      <c r="D17" s="42">
        <v>20940</v>
      </c>
      <c r="E17" s="51">
        <f aca="true" t="shared" si="2" ref="E17:E27">+E16+D17</f>
        <v>27420</v>
      </c>
      <c r="F17" s="9">
        <v>112</v>
      </c>
      <c r="G17" s="97">
        <f>+IF(D17=0,"",'[2]Tabelle1'!$B$4)</f>
        <v>145</v>
      </c>
      <c r="H17" s="7">
        <f t="shared" si="0"/>
        <v>16174.344827586208</v>
      </c>
      <c r="I17" s="7">
        <f aca="true" t="shared" si="3" ref="I17:I25">+I16+H17</f>
        <v>22654.34482758621</v>
      </c>
      <c r="J17" s="61">
        <f t="shared" si="1"/>
        <v>-6287.581839080458</v>
      </c>
      <c r="Q17" s="65"/>
    </row>
    <row r="18" spans="1:17" s="3" customFormat="1" ht="12.75">
      <c r="A18" s="78" t="s">
        <v>20</v>
      </c>
      <c r="B18" s="9">
        <v>59906.74666666666</v>
      </c>
      <c r="C18" s="9">
        <f aca="true" t="shared" si="4" ref="C18:C26">+C17+B18</f>
        <v>88581.54666666666</v>
      </c>
      <c r="D18" s="42">
        <v>65560</v>
      </c>
      <c r="E18" s="51">
        <f t="shared" si="2"/>
        <v>92980</v>
      </c>
      <c r="F18" s="9">
        <v>257</v>
      </c>
      <c r="G18" s="97">
        <f>+IF(D18=0,"",'[2]Tabelle1'!$B$5)</f>
        <v>264</v>
      </c>
      <c r="H18" s="7">
        <f t="shared" si="0"/>
        <v>63821.66666666667</v>
      </c>
      <c r="I18" s="7">
        <f t="shared" si="3"/>
        <v>86476.01149425289</v>
      </c>
      <c r="J18" s="61">
        <f t="shared" si="1"/>
        <v>3914.920000000013</v>
      </c>
      <c r="Q18" s="65"/>
    </row>
    <row r="19" spans="1:17" s="3" customFormat="1" ht="12.75">
      <c r="A19" s="78" t="s">
        <v>21</v>
      </c>
      <c r="B19" s="9">
        <v>73375.834</v>
      </c>
      <c r="C19" s="9">
        <f t="shared" si="4"/>
        <v>161957.38066666666</v>
      </c>
      <c r="D19" s="42">
        <v>104880</v>
      </c>
      <c r="E19" s="51">
        <f t="shared" si="2"/>
        <v>197860</v>
      </c>
      <c r="F19" s="9">
        <v>432</v>
      </c>
      <c r="G19" s="97">
        <f>+IF(D19=0,"",'[2]Tabelle1'!$B$6)</f>
        <v>412</v>
      </c>
      <c r="H19" s="7">
        <f t="shared" si="0"/>
        <v>109971.26213592233</v>
      </c>
      <c r="I19" s="7">
        <f t="shared" si="3"/>
        <v>196447.27363017522</v>
      </c>
      <c r="J19" s="61">
        <f t="shared" si="1"/>
        <v>36595.428135922324</v>
      </c>
      <c r="Q19" s="65"/>
    </row>
    <row r="20" spans="1:17" s="3" customFormat="1" ht="12.75">
      <c r="A20" s="78" t="s">
        <v>22</v>
      </c>
      <c r="B20" s="9">
        <v>138138.67666666664</v>
      </c>
      <c r="C20" s="9">
        <f t="shared" si="4"/>
        <v>300096.0573333333</v>
      </c>
      <c r="D20" s="42">
        <v>120660</v>
      </c>
      <c r="E20" s="51">
        <f t="shared" si="2"/>
        <v>318520</v>
      </c>
      <c r="F20" s="9">
        <v>403</v>
      </c>
      <c r="G20" s="97">
        <f>+IF(D20=0,"",'[2]Tabelle1'!$B$7)</f>
        <v>448</v>
      </c>
      <c r="H20" s="7">
        <f t="shared" si="0"/>
        <v>108540.13392857143</v>
      </c>
      <c r="I20" s="7">
        <f t="shared" si="3"/>
        <v>304987.40755874664</v>
      </c>
      <c r="J20" s="61">
        <f t="shared" si="1"/>
        <v>-29598.542738095202</v>
      </c>
      <c r="Q20" s="65"/>
    </row>
    <row r="21" spans="1:17" s="3" customFormat="1" ht="12.75">
      <c r="A21" s="78" t="s">
        <v>23</v>
      </c>
      <c r="B21" s="9">
        <v>119940.73</v>
      </c>
      <c r="C21" s="9">
        <f t="shared" si="4"/>
        <v>420036.7873333333</v>
      </c>
      <c r="D21" s="42">
        <v>115760</v>
      </c>
      <c r="E21" s="51">
        <f t="shared" si="2"/>
        <v>434280</v>
      </c>
      <c r="F21" s="9">
        <v>511</v>
      </c>
      <c r="G21" s="97">
        <f>+IF(D21=0,"",'[2]Tabelle1'!$B$8)</f>
        <v>450</v>
      </c>
      <c r="H21" s="7">
        <f t="shared" si="0"/>
        <v>131451.9111111111</v>
      </c>
      <c r="I21" s="7">
        <f t="shared" si="3"/>
        <v>436439.31866985775</v>
      </c>
      <c r="J21" s="61">
        <f t="shared" si="1"/>
        <v>11511.181111111116</v>
      </c>
      <c r="Q21" s="65"/>
    </row>
    <row r="22" spans="1:17" s="3" customFormat="1" ht="12.75">
      <c r="A22" s="78" t="s">
        <v>24</v>
      </c>
      <c r="B22" s="9">
        <v>129328.31333333332</v>
      </c>
      <c r="C22" s="9">
        <f t="shared" si="4"/>
        <v>549365.1006666666</v>
      </c>
      <c r="D22" s="42">
        <v>119750</v>
      </c>
      <c r="E22" s="51">
        <f t="shared" si="2"/>
        <v>554030</v>
      </c>
      <c r="F22" s="9">
        <v>463</v>
      </c>
      <c r="G22" s="97">
        <f>+IF(D22=0,"",'[2]Tabelle1'!$B$9)</f>
        <v>406</v>
      </c>
      <c r="H22" s="7">
        <f t="shared" si="0"/>
        <v>136562.1921182266</v>
      </c>
      <c r="I22" s="7">
        <f t="shared" si="3"/>
        <v>573001.5107880844</v>
      </c>
      <c r="J22" s="61">
        <f t="shared" si="1"/>
        <v>7233.878784893284</v>
      </c>
      <c r="Q22" s="65"/>
    </row>
    <row r="23" spans="1:17" s="3" customFormat="1" ht="12.75">
      <c r="A23" s="78" t="s">
        <v>25</v>
      </c>
      <c r="B23" s="9">
        <v>107943.24333333332</v>
      </c>
      <c r="C23" s="9">
        <f t="shared" si="4"/>
        <v>657308.3439999999</v>
      </c>
      <c r="D23" s="42">
        <v>92430</v>
      </c>
      <c r="E23" s="51">
        <f t="shared" si="2"/>
        <v>646460</v>
      </c>
      <c r="F23" s="9">
        <v>453</v>
      </c>
      <c r="G23" s="97">
        <f>+IF(D23=0,"",'[2]Tabelle1'!$B$10)</f>
        <v>426</v>
      </c>
      <c r="H23" s="7">
        <f t="shared" si="0"/>
        <v>98288.23943661971</v>
      </c>
      <c r="I23" s="7">
        <f t="shared" si="3"/>
        <v>671289.750224704</v>
      </c>
      <c r="J23" s="61">
        <f t="shared" si="1"/>
        <v>-9655.003896713606</v>
      </c>
      <c r="Q23" s="65"/>
    </row>
    <row r="24" spans="1:17" s="3" customFormat="1" ht="12.75">
      <c r="A24" s="78" t="s">
        <v>26</v>
      </c>
      <c r="B24" s="72">
        <v>64968.283333333326</v>
      </c>
      <c r="C24" s="9">
        <f t="shared" si="4"/>
        <v>722276.6273333333</v>
      </c>
      <c r="D24" s="42">
        <v>54000</v>
      </c>
      <c r="E24" s="51">
        <f t="shared" si="2"/>
        <v>700460</v>
      </c>
      <c r="F24" s="9">
        <v>324</v>
      </c>
      <c r="G24" s="97">
        <f>+IF(D24=0,"",'[2]Tabelle1'!$B$11)</f>
        <v>311</v>
      </c>
      <c r="H24" s="7">
        <f t="shared" si="0"/>
        <v>56257.2347266881</v>
      </c>
      <c r="I24" s="7">
        <f t="shared" si="3"/>
        <v>727546.9849513922</v>
      </c>
      <c r="J24" s="61">
        <f t="shared" si="1"/>
        <v>-8711.048606645229</v>
      </c>
      <c r="Q24" s="65"/>
    </row>
    <row r="25" spans="1:17" s="3" customFormat="1" ht="12.75">
      <c r="A25" s="78" t="s">
        <v>27</v>
      </c>
      <c r="B25" s="72">
        <v>33255.32</v>
      </c>
      <c r="C25" s="9">
        <f t="shared" si="4"/>
        <v>755531.9473333332</v>
      </c>
      <c r="D25" s="42">
        <v>41140</v>
      </c>
      <c r="E25" s="51">
        <f t="shared" si="2"/>
        <v>741600</v>
      </c>
      <c r="F25" s="9">
        <v>167</v>
      </c>
      <c r="G25" s="97">
        <f>+IF(D25=0,"",'[2]Tabelle1'!$B$12)</f>
        <v>261</v>
      </c>
      <c r="H25" s="7">
        <f t="shared" si="0"/>
        <v>26323.29501915709</v>
      </c>
      <c r="I25" s="7">
        <f t="shared" si="3"/>
        <v>753870.2799705493</v>
      </c>
      <c r="J25" s="61">
        <f t="shared" si="1"/>
        <v>-6932.024980842911</v>
      </c>
      <c r="Q25" s="65"/>
    </row>
    <row r="26" spans="1:17" s="3" customFormat="1" ht="12.75">
      <c r="A26" s="78" t="s">
        <v>28</v>
      </c>
      <c r="B26" s="72">
        <v>27867.93333333333</v>
      </c>
      <c r="C26" s="9">
        <f t="shared" si="4"/>
        <v>783399.8806666665</v>
      </c>
      <c r="D26" s="42"/>
      <c r="E26" s="51">
        <f t="shared" si="2"/>
        <v>741600</v>
      </c>
      <c r="F26" s="9">
        <v>114</v>
      </c>
      <c r="G26" s="97">
        <f>+IF(D26=0,"",'[2]Tabelle1'!$B$13)</f>
      </c>
      <c r="H26" s="7"/>
      <c r="I26" s="7"/>
      <c r="J26" s="61"/>
      <c r="Q26" s="65"/>
    </row>
    <row r="27" spans="1:17" s="3" customFormat="1" ht="13.5" thickBot="1">
      <c r="A27" s="79" t="s">
        <v>29</v>
      </c>
      <c r="B27" s="13">
        <v>11215.446666666665</v>
      </c>
      <c r="C27" s="13">
        <f>+C26+B27</f>
        <v>794615.3273333332</v>
      </c>
      <c r="D27" s="43"/>
      <c r="E27" s="14">
        <f t="shared" si="2"/>
        <v>741600</v>
      </c>
      <c r="F27" s="73">
        <v>32</v>
      </c>
      <c r="G27" s="98">
        <f>+IF(D27=0,"",F27)</f>
      </c>
      <c r="H27" s="114"/>
      <c r="I27" s="114"/>
      <c r="J27" s="115"/>
      <c r="Q27" s="65"/>
    </row>
    <row r="28" spans="2:17" s="3" customFormat="1" ht="13.5" thickBot="1">
      <c r="B28" s="4"/>
      <c r="C28" s="74"/>
      <c r="D28" s="4"/>
      <c r="E28" s="4"/>
      <c r="F28" s="4"/>
      <c r="G28" s="4"/>
      <c r="H28" s="4"/>
      <c r="I28" s="62" t="s">
        <v>17</v>
      </c>
      <c r="J28" s="75">
        <f>+SUM(J16:J27)</f>
        <v>-1661.6673627840028</v>
      </c>
      <c r="Q28" s="65"/>
    </row>
    <row r="29" spans="1:17" s="3" customFormat="1" ht="13.5" thickTop="1">
      <c r="A29" s="101" t="s">
        <v>37</v>
      </c>
      <c r="B29" s="94"/>
      <c r="C29" s="104"/>
      <c r="D29" s="94"/>
      <c r="E29" s="4"/>
      <c r="F29" s="4"/>
      <c r="G29" s="4"/>
      <c r="H29" s="4"/>
      <c r="Q29" s="65"/>
    </row>
    <row r="30" spans="1:17" s="3" customFormat="1" ht="12.75">
      <c r="A30" s="94"/>
      <c r="B30" s="4"/>
      <c r="C30" s="4"/>
      <c r="D30" s="4"/>
      <c r="E30" s="4"/>
      <c r="F30" s="4"/>
      <c r="G30" s="4"/>
      <c r="H30" s="4"/>
      <c r="I30" s="4"/>
      <c r="Q30" s="65"/>
    </row>
    <row r="31" spans="2:17" s="3" customFormat="1" ht="12.75">
      <c r="B31" s="4"/>
      <c r="C31" s="4"/>
      <c r="D31" s="4"/>
      <c r="E31" s="4"/>
      <c r="F31" s="4"/>
      <c r="G31" s="4"/>
      <c r="H31" s="4"/>
      <c r="I31" s="4"/>
      <c r="Q31" s="65"/>
    </row>
    <row r="32" s="3" customFormat="1" ht="12.75">
      <c r="Q32" s="65"/>
    </row>
    <row r="33" ht="15">
      <c r="K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0">
      <selection activeCell="G22" sqref="G22:G23"/>
    </sheetView>
  </sheetViews>
  <sheetFormatPr defaultColWidth="11.421875" defaultRowHeight="12.75"/>
  <cols>
    <col min="3" max="4" width="0" style="0" hidden="1" customWidth="1"/>
    <col min="6" max="6" width="15.8515625" style="0" bestFit="1" customWidth="1"/>
    <col min="8" max="8" width="15.57421875" style="0" bestFit="1" customWidth="1"/>
    <col min="22" max="22" width="11.57421875" style="66" customWidth="1"/>
  </cols>
  <sheetData>
    <row r="1" spans="1:13" ht="15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" ht="21" thickBot="1">
      <c r="A3" s="1" t="s">
        <v>0</v>
      </c>
      <c r="F3" s="1" t="str">
        <f>+Heizenergie!E3</f>
        <v>2019/20</v>
      </c>
    </row>
    <row r="4" spans="1:8" ht="21" thickBot="1">
      <c r="A4" s="82" t="str">
        <f>+Heizenergie!A4</f>
        <v>Ergebnisse der Astrid-Lindgren-Schule</v>
      </c>
      <c r="B4" s="83"/>
      <c r="C4" s="83"/>
      <c r="D4" s="83"/>
      <c r="E4" s="83"/>
      <c r="F4" s="83"/>
      <c r="G4" s="83"/>
      <c r="H4" s="84"/>
    </row>
    <row r="6" spans="1:8" ht="15.75">
      <c r="A6" s="11" t="s">
        <v>7</v>
      </c>
      <c r="B6" s="2"/>
      <c r="C6" s="2"/>
      <c r="D6" s="2"/>
      <c r="E6" s="99" t="s">
        <v>33</v>
      </c>
      <c r="F6" s="100"/>
      <c r="G6" s="99"/>
      <c r="H6" s="100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2.75">
      <c r="A8" s="18" t="s">
        <v>1</v>
      </c>
      <c r="B8" s="19" t="s">
        <v>2</v>
      </c>
      <c r="C8" s="108"/>
      <c r="D8" s="108"/>
      <c r="E8" s="20" t="s">
        <v>2</v>
      </c>
      <c r="F8" s="21" t="s">
        <v>2</v>
      </c>
      <c r="G8" s="20" t="s">
        <v>2</v>
      </c>
      <c r="H8" s="91" t="s">
        <v>5</v>
      </c>
    </row>
    <row r="9" spans="1:8" ht="12.75">
      <c r="A9" s="22"/>
      <c r="B9" s="23" t="s">
        <v>3</v>
      </c>
      <c r="C9" s="109"/>
      <c r="D9" s="109"/>
      <c r="E9" s="24" t="s">
        <v>8</v>
      </c>
      <c r="F9" s="25"/>
      <c r="G9" s="24" t="s">
        <v>8</v>
      </c>
      <c r="H9" s="92" t="s">
        <v>6</v>
      </c>
    </row>
    <row r="10" spans="1:8" ht="12.75">
      <c r="A10" s="22"/>
      <c r="B10" s="23" t="s">
        <v>4</v>
      </c>
      <c r="C10" s="109"/>
      <c r="D10" s="109"/>
      <c r="E10" s="24" t="s">
        <v>4</v>
      </c>
      <c r="F10" s="25" t="s">
        <v>4</v>
      </c>
      <c r="G10" s="24" t="s">
        <v>4</v>
      </c>
      <c r="H10" s="92" t="s">
        <v>4</v>
      </c>
    </row>
    <row r="11" spans="1:8" ht="12.75">
      <c r="A11" s="22"/>
      <c r="B11" s="105" t="s">
        <v>38</v>
      </c>
      <c r="C11" s="110"/>
      <c r="D11" s="110"/>
      <c r="E11" s="111" t="s">
        <v>39</v>
      </c>
      <c r="F11" s="120" t="s">
        <v>44</v>
      </c>
      <c r="G11" s="24"/>
      <c r="H11" s="92"/>
    </row>
    <row r="12" spans="1:8" ht="12.75">
      <c r="A12" s="22"/>
      <c r="B12" s="106" t="s">
        <v>38</v>
      </c>
      <c r="C12" s="112"/>
      <c r="D12" s="112"/>
      <c r="E12" s="107" t="s">
        <v>40</v>
      </c>
      <c r="F12" s="121" t="s">
        <v>46</v>
      </c>
      <c r="G12" s="24"/>
      <c r="H12" s="92"/>
    </row>
    <row r="13" spans="1:8" ht="13.5" thickBot="1">
      <c r="A13" s="26"/>
      <c r="B13" s="27" t="s">
        <v>30</v>
      </c>
      <c r="C13" s="113"/>
      <c r="D13" s="113"/>
      <c r="E13" s="28" t="s">
        <v>30</v>
      </c>
      <c r="F13" s="29" t="str">
        <f>+F3</f>
        <v>2019/20</v>
      </c>
      <c r="G13" s="90" t="str">
        <f>+F13</f>
        <v>2019/20</v>
      </c>
      <c r="H13" s="93" t="str">
        <f>+G13</f>
        <v>2019/20</v>
      </c>
    </row>
    <row r="14" spans="1:8" ht="12.75">
      <c r="A14" s="77" t="s">
        <v>18</v>
      </c>
      <c r="B14" s="69">
        <v>4414.1072976</v>
      </c>
      <c r="C14" s="67">
        <v>4055</v>
      </c>
      <c r="D14" s="47">
        <v>801</v>
      </c>
      <c r="E14" s="48">
        <f>+B14</f>
        <v>4414.1072976</v>
      </c>
      <c r="F14" s="41">
        <v>4200</v>
      </c>
      <c r="G14" s="48">
        <f>+F14</f>
        <v>4200</v>
      </c>
      <c r="H14" s="54">
        <f aca="true" t="shared" si="0" ref="H14:H20">IF(F14=0,"",+F14-B14)</f>
        <v>-214.10729759999958</v>
      </c>
    </row>
    <row r="15" spans="1:8" ht="12.75">
      <c r="A15" s="78" t="s">
        <v>19</v>
      </c>
      <c r="B15" s="70">
        <v>10711.155470400001</v>
      </c>
      <c r="C15" s="68">
        <v>6344</v>
      </c>
      <c r="D15" s="50">
        <v>801</v>
      </c>
      <c r="E15" s="51">
        <f aca="true" t="shared" si="1" ref="E15:E25">+E14+B15</f>
        <v>15125.262768</v>
      </c>
      <c r="F15" s="42">
        <v>8800</v>
      </c>
      <c r="G15" s="51">
        <f aca="true" t="shared" si="2" ref="G15:G23">+G14+F15</f>
        <v>13000</v>
      </c>
      <c r="H15" s="55">
        <f t="shared" si="0"/>
        <v>-1911.155470400001</v>
      </c>
    </row>
    <row r="16" spans="1:8" ht="12.75">
      <c r="A16" s="78" t="s">
        <v>20</v>
      </c>
      <c r="B16" s="70">
        <v>8735.6109456</v>
      </c>
      <c r="C16" s="68">
        <v>8044</v>
      </c>
      <c r="D16" s="50">
        <v>801</v>
      </c>
      <c r="E16" s="51">
        <f t="shared" si="1"/>
        <v>23860.873713599998</v>
      </c>
      <c r="F16" s="42">
        <v>8760</v>
      </c>
      <c r="G16" s="51">
        <f t="shared" si="2"/>
        <v>21760</v>
      </c>
      <c r="H16" s="55">
        <f t="shared" si="0"/>
        <v>24.389054400000532</v>
      </c>
    </row>
    <row r="17" spans="1:8" ht="12.75">
      <c r="A17" s="78" t="s">
        <v>21</v>
      </c>
      <c r="B17" s="70">
        <v>12192.813864</v>
      </c>
      <c r="C17" s="68">
        <v>11010</v>
      </c>
      <c r="D17" s="50">
        <v>801</v>
      </c>
      <c r="E17" s="51">
        <f t="shared" si="1"/>
        <v>36053.687577599994</v>
      </c>
      <c r="F17" s="42">
        <v>9240</v>
      </c>
      <c r="G17" s="51">
        <f t="shared" si="2"/>
        <v>31000</v>
      </c>
      <c r="H17" s="55">
        <f t="shared" si="0"/>
        <v>-2952.8138639999997</v>
      </c>
    </row>
    <row r="18" spans="1:8" ht="12.75">
      <c r="A18" s="78" t="s">
        <v>22</v>
      </c>
      <c r="B18" s="70">
        <v>11853.2671488</v>
      </c>
      <c r="C18" s="68">
        <v>9619</v>
      </c>
      <c r="D18" s="50">
        <v>801</v>
      </c>
      <c r="E18" s="51">
        <f t="shared" si="1"/>
        <v>47906.95472639999</v>
      </c>
      <c r="F18" s="42">
        <v>8160</v>
      </c>
      <c r="G18" s="51">
        <f t="shared" si="2"/>
        <v>39160</v>
      </c>
      <c r="H18" s="55">
        <f t="shared" si="0"/>
        <v>-3693.2671487999996</v>
      </c>
    </row>
    <row r="19" spans="1:8" ht="12.75">
      <c r="A19" s="78" t="s">
        <v>23</v>
      </c>
      <c r="B19" s="70">
        <v>10495.080288000001</v>
      </c>
      <c r="C19" s="68">
        <v>13879</v>
      </c>
      <c r="D19" s="50">
        <v>801</v>
      </c>
      <c r="E19" s="51">
        <f t="shared" si="1"/>
        <v>58402.0350144</v>
      </c>
      <c r="F19" s="42">
        <v>9680</v>
      </c>
      <c r="G19" s="51">
        <f t="shared" si="2"/>
        <v>48840</v>
      </c>
      <c r="H19" s="55">
        <f t="shared" si="0"/>
        <v>-815.080288000001</v>
      </c>
    </row>
    <row r="20" spans="1:8" ht="12.75">
      <c r="A20" s="78" t="s">
        <v>24</v>
      </c>
      <c r="B20" s="70">
        <v>10402.476638400001</v>
      </c>
      <c r="C20" s="68">
        <v>11829</v>
      </c>
      <c r="D20" s="50">
        <v>801</v>
      </c>
      <c r="E20" s="51">
        <f t="shared" si="1"/>
        <v>68804.51165279999</v>
      </c>
      <c r="F20" s="42">
        <v>9040</v>
      </c>
      <c r="G20" s="51">
        <f t="shared" si="2"/>
        <v>57880</v>
      </c>
      <c r="H20" s="55">
        <f t="shared" si="0"/>
        <v>-1362.4766384000013</v>
      </c>
    </row>
    <row r="21" spans="1:8" ht="12.75">
      <c r="A21" s="78" t="s">
        <v>25</v>
      </c>
      <c r="B21" s="70">
        <v>10958.098536</v>
      </c>
      <c r="C21" s="68">
        <v>9856</v>
      </c>
      <c r="D21" s="50">
        <v>801</v>
      </c>
      <c r="E21" s="51">
        <f t="shared" si="1"/>
        <v>79762.6101888</v>
      </c>
      <c r="F21" s="42">
        <v>7120</v>
      </c>
      <c r="G21" s="51">
        <f t="shared" si="2"/>
        <v>65000</v>
      </c>
      <c r="H21" s="55">
        <f>IF(F21=0,"",+F21-B21)</f>
        <v>-3838.0985359999995</v>
      </c>
    </row>
    <row r="22" spans="1:8" ht="12.75">
      <c r="A22" s="78" t="s">
        <v>26</v>
      </c>
      <c r="B22" s="70">
        <v>9075.157660800001</v>
      </c>
      <c r="C22" s="50">
        <v>5932</v>
      </c>
      <c r="D22" s="50">
        <v>801</v>
      </c>
      <c r="E22" s="51">
        <f t="shared" si="1"/>
        <v>88837.7678496</v>
      </c>
      <c r="F22" s="53">
        <v>4760</v>
      </c>
      <c r="G22" s="51">
        <f t="shared" si="2"/>
        <v>69760</v>
      </c>
      <c r="H22" s="55">
        <f>IF(F22=0,"",+F22-B22)</f>
        <v>-4315.157660800001</v>
      </c>
    </row>
    <row r="23" spans="1:8" ht="12.75">
      <c r="A23" s="78" t="s">
        <v>27</v>
      </c>
      <c r="B23" s="70">
        <v>10279.0051056</v>
      </c>
      <c r="C23" s="50">
        <v>6295</v>
      </c>
      <c r="D23" s="50">
        <v>801</v>
      </c>
      <c r="E23" s="51">
        <f t="shared" si="1"/>
        <v>99116.7729552</v>
      </c>
      <c r="F23" s="53">
        <v>6000</v>
      </c>
      <c r="G23" s="51">
        <f t="shared" si="2"/>
        <v>75760</v>
      </c>
      <c r="H23" s="55">
        <f>IF(F23=0,"",+F23-B23)</f>
        <v>-4279.005105599999</v>
      </c>
    </row>
    <row r="24" spans="1:8" ht="12.75">
      <c r="A24" s="78" t="s">
        <v>28</v>
      </c>
      <c r="B24" s="70">
        <v>10495.080288000001</v>
      </c>
      <c r="C24" s="50">
        <v>5470</v>
      </c>
      <c r="D24" s="50">
        <v>801</v>
      </c>
      <c r="E24" s="51">
        <f t="shared" si="1"/>
        <v>109611.85324319999</v>
      </c>
      <c r="F24" s="53"/>
      <c r="G24" s="51"/>
      <c r="H24" s="55">
        <f>IF(F24=0,"",+F24-B24)</f>
      </c>
    </row>
    <row r="25" spans="1:8" ht="13.5" thickBot="1">
      <c r="A25" s="79" t="s">
        <v>29</v>
      </c>
      <c r="B25" s="71">
        <v>7902.1780991999985</v>
      </c>
      <c r="C25" s="57">
        <v>3599</v>
      </c>
      <c r="D25" s="57">
        <v>801</v>
      </c>
      <c r="E25" s="14">
        <f t="shared" si="1"/>
        <v>117514.03134239999</v>
      </c>
      <c r="F25" s="76"/>
      <c r="G25" s="14"/>
      <c r="H25" s="56">
        <f>IF(F25=0,"",+F25-B25)</f>
      </c>
    </row>
    <row r="26" spans="1:8" ht="12" customHeight="1">
      <c r="A26" s="4"/>
      <c r="B26" s="4"/>
      <c r="C26" s="4">
        <f>SUM(C14:C25)</f>
        <v>95932</v>
      </c>
      <c r="D26" s="4"/>
      <c r="E26" s="10" t="s">
        <v>36</v>
      </c>
      <c r="F26" s="10"/>
      <c r="G26" s="10"/>
      <c r="H26" s="62">
        <f>SUM(H14:H25)-G28</f>
        <v>-23356.772955200002</v>
      </c>
    </row>
    <row r="27" spans="1:8" ht="12.75">
      <c r="A27" s="94"/>
      <c r="B27" s="4"/>
      <c r="C27" s="4">
        <f>+C26-F28</f>
        <v>95932</v>
      </c>
      <c r="D27" s="4"/>
      <c r="E27" s="4"/>
      <c r="F27" s="4"/>
      <c r="G27" s="4"/>
      <c r="H27" s="4"/>
    </row>
    <row r="28" spans="1:8" ht="12.75">
      <c r="A28" s="94"/>
      <c r="B28" s="94"/>
      <c r="C28" s="94"/>
      <c r="D28" s="94"/>
      <c r="E28" s="94"/>
      <c r="F28" s="4"/>
      <c r="G28" s="103"/>
      <c r="H28" s="101"/>
    </row>
    <row r="52" spans="1:4" ht="12.75">
      <c r="A52" s="12"/>
      <c r="B52" s="12"/>
      <c r="C52" s="12"/>
      <c r="D52" s="12"/>
    </row>
    <row r="53" spans="1:8" ht="12.75">
      <c r="A53" s="12"/>
      <c r="B53" s="12"/>
      <c r="C53" s="12"/>
      <c r="D53" s="12"/>
      <c r="E53" s="12"/>
      <c r="F53" s="12"/>
      <c r="G53" s="12"/>
      <c r="H53" s="12"/>
    </row>
    <row r="54" spans="1:8" ht="12.75">
      <c r="A54" s="12"/>
      <c r="B54" s="12"/>
      <c r="C54" s="12"/>
      <c r="D54" s="12"/>
      <c r="E54" s="12"/>
      <c r="F54" s="12"/>
      <c r="G54" s="12"/>
      <c r="H54" s="12"/>
    </row>
    <row r="55" spans="1:8" ht="12.75">
      <c r="A55" s="12"/>
      <c r="B55" s="12"/>
      <c r="C55" s="12"/>
      <c r="D55" s="12"/>
      <c r="E55" s="12"/>
      <c r="F55" s="12"/>
      <c r="G55" s="12"/>
      <c r="H55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4">
      <selection activeCell="E22" sqref="E22"/>
    </sheetView>
  </sheetViews>
  <sheetFormatPr defaultColWidth="11.421875" defaultRowHeight="12.75"/>
  <cols>
    <col min="4" max="4" width="12.421875" style="0" customWidth="1"/>
    <col min="6" max="6" width="14.57421875" style="0" customWidth="1"/>
    <col min="7" max="7" width="17.28125" style="0" customWidth="1"/>
  </cols>
  <sheetData>
    <row r="1" spans="1:11" ht="15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5" ht="20.25">
      <c r="A3" s="80" t="s">
        <v>0</v>
      </c>
      <c r="B3" s="81"/>
      <c r="C3" s="80"/>
      <c r="D3" s="80" t="str">
        <f>+'elektr. Energie'!F3</f>
        <v>2019/20</v>
      </c>
      <c r="E3" s="81"/>
    </row>
    <row r="4" spans="1:6" ht="20.25">
      <c r="A4" s="15" t="str">
        <f>+Heizenergie!A4</f>
        <v>Ergebnisse der Astrid-Lindgren-Schule</v>
      </c>
      <c r="B4" s="16"/>
      <c r="C4" s="16"/>
      <c r="D4" s="16"/>
      <c r="E4" s="16"/>
      <c r="F4" s="17"/>
    </row>
    <row r="6" spans="1:6" ht="15.75">
      <c r="A6" s="11" t="s">
        <v>10</v>
      </c>
      <c r="B6" s="2"/>
      <c r="C6" s="2"/>
      <c r="D6" s="2"/>
      <c r="E6" s="2"/>
      <c r="F6" s="2"/>
    </row>
    <row r="7" spans="1:6" ht="15.75" thickBot="1">
      <c r="A7" s="2"/>
      <c r="B7" s="123" t="s">
        <v>42</v>
      </c>
      <c r="C7" s="123"/>
      <c r="D7" s="118" t="s">
        <v>45</v>
      </c>
      <c r="E7" s="124" t="s">
        <v>47</v>
      </c>
      <c r="F7" s="124"/>
    </row>
    <row r="8" spans="1:6" ht="12.75">
      <c r="A8" s="18" t="s">
        <v>1</v>
      </c>
      <c r="B8" s="19" t="s">
        <v>2</v>
      </c>
      <c r="C8" s="44" t="s">
        <v>2</v>
      </c>
      <c r="D8" s="21" t="s">
        <v>2</v>
      </c>
      <c r="E8" s="20" t="s">
        <v>2</v>
      </c>
      <c r="F8" s="91" t="s">
        <v>5</v>
      </c>
    </row>
    <row r="9" spans="1:6" ht="12.75">
      <c r="A9" s="22"/>
      <c r="B9" s="23" t="s">
        <v>3</v>
      </c>
      <c r="C9" s="37" t="s">
        <v>8</v>
      </c>
      <c r="D9" s="25"/>
      <c r="E9" s="24" t="s">
        <v>8</v>
      </c>
      <c r="F9" s="92" t="s">
        <v>6</v>
      </c>
    </row>
    <row r="10" spans="1:6" ht="12.75">
      <c r="A10" s="22"/>
      <c r="B10" s="23" t="s">
        <v>11</v>
      </c>
      <c r="C10" s="45" t="s">
        <v>11</v>
      </c>
      <c r="D10" s="25" t="s">
        <v>11</v>
      </c>
      <c r="E10" s="24" t="s">
        <v>11</v>
      </c>
      <c r="F10" s="92" t="s">
        <v>11</v>
      </c>
    </row>
    <row r="11" spans="1:6" ht="13.5" thickBot="1">
      <c r="A11" s="26"/>
      <c r="B11" s="27" t="s">
        <v>30</v>
      </c>
      <c r="C11" s="40" t="s">
        <v>30</v>
      </c>
      <c r="D11" s="29" t="str">
        <f>+D3</f>
        <v>2019/20</v>
      </c>
      <c r="E11" s="90" t="str">
        <f>+D11</f>
        <v>2019/20</v>
      </c>
      <c r="F11" s="93" t="str">
        <f>+E11</f>
        <v>2019/20</v>
      </c>
    </row>
    <row r="12" spans="1:6" ht="12.75">
      <c r="A12" s="77" t="s">
        <v>18</v>
      </c>
      <c r="B12" s="85">
        <v>16.79652912</v>
      </c>
      <c r="C12" s="48">
        <f>+B12</f>
        <v>16.79652912</v>
      </c>
      <c r="D12" s="41">
        <v>79</v>
      </c>
      <c r="E12" s="48">
        <f>+D12</f>
        <v>79</v>
      </c>
      <c r="F12" s="49">
        <f>IF(D12=0,"",+D12-B12)</f>
        <v>62.20347088</v>
      </c>
    </row>
    <row r="13" spans="1:6" ht="12.75">
      <c r="A13" s="78" t="s">
        <v>19</v>
      </c>
      <c r="B13" s="86">
        <v>177.56330784000002</v>
      </c>
      <c r="C13" s="51">
        <f aca="true" t="shared" si="0" ref="C13:C23">+C12+B13</f>
        <v>194.35983696000002</v>
      </c>
      <c r="D13" s="42">
        <v>171</v>
      </c>
      <c r="E13" s="51">
        <f aca="true" t="shared" si="1" ref="E13:E21">+E12+D13</f>
        <v>250</v>
      </c>
      <c r="F13" s="52">
        <f aca="true" t="shared" si="2" ref="F13:F20">IF(D13=0,"",+D13-B13)</f>
        <v>-6.5633078400000215</v>
      </c>
    </row>
    <row r="14" spans="1:6" ht="12.75">
      <c r="A14" s="78" t="s">
        <v>20</v>
      </c>
      <c r="B14" s="86">
        <v>81.58314143999999</v>
      </c>
      <c r="C14" s="51">
        <f t="shared" si="0"/>
        <v>275.9429784</v>
      </c>
      <c r="D14" s="42">
        <v>159</v>
      </c>
      <c r="E14" s="51">
        <f t="shared" si="1"/>
        <v>409</v>
      </c>
      <c r="F14" s="52">
        <f>IF(D14=0,"",+D14-B14)</f>
        <v>77.41685856000001</v>
      </c>
    </row>
    <row r="15" spans="1:6" ht="12.75">
      <c r="A15" s="78" t="s">
        <v>21</v>
      </c>
      <c r="B15" s="86">
        <v>191.96033279999995</v>
      </c>
      <c r="C15" s="51">
        <f t="shared" si="0"/>
        <v>467.90331119999996</v>
      </c>
      <c r="D15" s="42">
        <v>178</v>
      </c>
      <c r="E15" s="51">
        <f t="shared" si="1"/>
        <v>587</v>
      </c>
      <c r="F15" s="52">
        <f t="shared" si="2"/>
        <v>-13.960332799999946</v>
      </c>
    </row>
    <row r="16" spans="1:6" ht="12.75">
      <c r="A16" s="78" t="s">
        <v>22</v>
      </c>
      <c r="B16" s="86">
        <v>206.35735775999996</v>
      </c>
      <c r="C16" s="51">
        <f t="shared" si="0"/>
        <v>674.26066896</v>
      </c>
      <c r="D16" s="42">
        <v>188</v>
      </c>
      <c r="E16" s="51">
        <f t="shared" si="1"/>
        <v>775</v>
      </c>
      <c r="F16" s="52">
        <f t="shared" si="2"/>
        <v>-18.357357759999957</v>
      </c>
    </row>
    <row r="17" spans="1:6" ht="12.75">
      <c r="A17" s="78" t="s">
        <v>23</v>
      </c>
      <c r="B17" s="86">
        <v>200.35859735999998</v>
      </c>
      <c r="C17" s="51">
        <f t="shared" si="0"/>
        <v>874.61926632</v>
      </c>
      <c r="D17" s="42">
        <v>135</v>
      </c>
      <c r="E17" s="51">
        <f t="shared" si="1"/>
        <v>910</v>
      </c>
      <c r="F17" s="52">
        <f t="shared" si="2"/>
        <v>-65.35859735999998</v>
      </c>
    </row>
    <row r="18" spans="1:6" ht="12.75">
      <c r="A18" s="78" t="s">
        <v>24</v>
      </c>
      <c r="B18" s="86">
        <v>157.16752247999997</v>
      </c>
      <c r="C18" s="51">
        <f t="shared" si="0"/>
        <v>1031.7867887999998</v>
      </c>
      <c r="D18" s="42">
        <v>117</v>
      </c>
      <c r="E18" s="51">
        <f t="shared" si="1"/>
        <v>1027</v>
      </c>
      <c r="F18" s="52">
        <f t="shared" si="2"/>
        <v>-40.167522479999974</v>
      </c>
    </row>
    <row r="19" spans="1:6" ht="12.75">
      <c r="A19" s="78" t="s">
        <v>25</v>
      </c>
      <c r="B19" s="86">
        <v>181.16256407999998</v>
      </c>
      <c r="C19" s="51">
        <f t="shared" si="0"/>
        <v>1212.9493528799999</v>
      </c>
      <c r="D19" s="42">
        <v>87</v>
      </c>
      <c r="E19" s="51">
        <f t="shared" si="1"/>
        <v>1114</v>
      </c>
      <c r="F19" s="52">
        <f t="shared" si="2"/>
        <v>-94.16256407999998</v>
      </c>
    </row>
    <row r="20" spans="1:6" ht="12.75">
      <c r="A20" s="78" t="s">
        <v>26</v>
      </c>
      <c r="B20" s="86">
        <v>124.77421631999998</v>
      </c>
      <c r="C20" s="51">
        <f t="shared" si="0"/>
        <v>1337.7235692</v>
      </c>
      <c r="D20" s="53">
        <v>51</v>
      </c>
      <c r="E20" s="51">
        <f t="shared" si="1"/>
        <v>1165</v>
      </c>
      <c r="F20" s="52">
        <f t="shared" si="2"/>
        <v>-73.77421631999998</v>
      </c>
    </row>
    <row r="21" spans="1:6" ht="12.75">
      <c r="A21" s="78" t="s">
        <v>27</v>
      </c>
      <c r="B21" s="86">
        <v>214.75562231999996</v>
      </c>
      <c r="C21" s="51">
        <f t="shared" si="0"/>
        <v>1552.4791915199999</v>
      </c>
      <c r="D21" s="53">
        <v>271</v>
      </c>
      <c r="E21" s="51">
        <f t="shared" si="1"/>
        <v>1436</v>
      </c>
      <c r="F21" s="52">
        <f>IF(D21=0,"",+D21-B21)</f>
        <v>56.24437768000004</v>
      </c>
    </row>
    <row r="22" spans="1:6" ht="12.75">
      <c r="A22" s="78" t="s">
        <v>28</v>
      </c>
      <c r="B22" s="86">
        <v>178.68648000000002</v>
      </c>
      <c r="C22" s="51">
        <f t="shared" si="0"/>
        <v>1731.16567152</v>
      </c>
      <c r="D22" s="53"/>
      <c r="E22" s="51"/>
      <c r="F22" s="52">
        <f>IF(D22=0,"",+D22-B22)</f>
      </c>
    </row>
    <row r="23" spans="1:6" ht="13.5" thickBot="1">
      <c r="A23" s="79" t="s">
        <v>29</v>
      </c>
      <c r="B23" s="87">
        <v>109.17743927999999</v>
      </c>
      <c r="C23" s="14">
        <f t="shared" si="0"/>
        <v>1840.3431108</v>
      </c>
      <c r="D23" s="76"/>
      <c r="E23" s="14"/>
      <c r="F23" s="56">
        <f>IF(D23=0,"",+D23-B23)</f>
      </c>
    </row>
    <row r="24" spans="1:6" ht="12.75">
      <c r="A24" s="4"/>
      <c r="B24" s="4"/>
      <c r="C24" s="122" t="s">
        <v>41</v>
      </c>
      <c r="D24" s="122"/>
      <c r="E24" s="122"/>
      <c r="F24" s="30">
        <f>SUM(F12:F23)-E26</f>
        <v>-116.47919151999977</v>
      </c>
    </row>
    <row r="25" spans="1:6" ht="12.75">
      <c r="A25" s="94"/>
      <c r="B25" s="4"/>
      <c r="C25" s="4"/>
      <c r="D25" s="4"/>
      <c r="E25" s="4"/>
      <c r="F25" s="119"/>
    </row>
    <row r="26" spans="1:6" ht="12.75">
      <c r="A26" s="95"/>
      <c r="B26" s="3"/>
      <c r="C26" s="3"/>
      <c r="D26" s="3"/>
      <c r="E26" s="102"/>
      <c r="F26" s="101"/>
    </row>
    <row r="27" ht="12.75">
      <c r="A27" s="88"/>
    </row>
  </sheetData>
  <sheetProtection/>
  <mergeCells count="3">
    <mergeCell ref="C24:E24"/>
    <mergeCell ref="B7:C7"/>
    <mergeCell ref="E7:F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2018-09-06T07:01:49Z</cp:lastPrinted>
  <dcterms:created xsi:type="dcterms:W3CDTF">1999-04-30T04:59:30Z</dcterms:created>
  <dcterms:modified xsi:type="dcterms:W3CDTF">2020-06-18T05:40:24Z</dcterms:modified>
  <cp:category/>
  <cp:version/>
  <cp:contentType/>
  <cp:contentStatus/>
</cp:coreProperties>
</file>