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015" windowHeight="6540" activeTab="2"/>
  </bookViews>
  <sheets>
    <sheet name="Heizenergie RED" sheetId="1" r:id="rId1"/>
    <sheet name="elektr. Energie RED" sheetId="2" r:id="rId2"/>
    <sheet name="Trinkwasser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<sst xmlns="http://schemas.openxmlformats.org/spreadsheetml/2006/main" count="134" uniqueCount="52">
  <si>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</si>
  <si>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</si>
  <si>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</si>
  <si>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</si>
  <si>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</si>
  <si>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</si>
  <si>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</si>
  <si>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 xml:space="preserve"> -elektrische Energie-</t>
  </si>
  <si>
    <t>1995/97</t>
  </si>
  <si>
    <t>addiert</t>
  </si>
  <si>
    <t>95-97</t>
  </si>
  <si>
    <t>korrigierter</t>
  </si>
  <si>
    <t xml:space="preserve"> -Trinkwasser-</t>
  </si>
  <si>
    <t>m³</t>
  </si>
  <si>
    <t>Ergebnisse der Schule am Leher Markt</t>
  </si>
  <si>
    <t>Heizenergie -Erdgas-</t>
  </si>
  <si>
    <t>1995/98</t>
  </si>
  <si>
    <t>7=3/6*5</t>
  </si>
  <si>
    <t>Mehr- oder</t>
  </si>
  <si>
    <t>Minderver-</t>
  </si>
  <si>
    <t>brauch</t>
  </si>
  <si>
    <t>Summe</t>
  </si>
  <si>
    <t xml:space="preserve">    Gradtagszahl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</si>
  <si>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</si>
  <si>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</si>
  <si>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</si>
  <si>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</si>
  <si>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</si>
  <si>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</si>
  <si>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</si>
  <si>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</si>
  <si>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</si>
  <si>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</si>
  <si>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</si>
  <si>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</si>
  <si>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2000/2001</t>
  </si>
  <si>
    <t>Neue Basiswerte</t>
  </si>
  <si>
    <t>Seestadt Immobilien</t>
  </si>
  <si>
    <t>Faktor 40</t>
  </si>
  <si>
    <t>RED 2002 -15%</t>
  </si>
  <si>
    <t>RED 2003 -8%</t>
  </si>
  <si>
    <t>Reduzierung</t>
  </si>
  <si>
    <t>in 2002 -10%</t>
  </si>
  <si>
    <t>in 2003 -17%</t>
  </si>
  <si>
    <t>in 2012 -10%</t>
  </si>
  <si>
    <t>Zuschlag</t>
  </si>
  <si>
    <t>in 2008 +10%</t>
  </si>
  <si>
    <t>in 2013 -15%</t>
  </si>
  <si>
    <t>2016 -3%</t>
  </si>
  <si>
    <t>in 2016 -24%</t>
  </si>
  <si>
    <t>2017 -8%</t>
  </si>
  <si>
    <t>2018 -18%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</si>
</sst>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%"/>
    <numFmt numFmtId="174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4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3" fontId="1" fillId="34" borderId="0" xfId="0" applyNumberFormat="1" applyFont="1" applyFill="1" applyAlignment="1">
      <alignment/>
    </xf>
    <xf numFmtId="0" fontId="2" fillId="35" borderId="32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center"/>
    </xf>
    <xf numFmtId="3" fontId="1" fillId="35" borderId="14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3" fontId="0" fillId="36" borderId="42" xfId="0" applyNumberFormat="1" applyFont="1" applyFill="1" applyBorder="1" applyAlignment="1">
      <alignment/>
    </xf>
    <xf numFmtId="0" fontId="2" fillId="37" borderId="43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1" fillId="36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3" fontId="1" fillId="36" borderId="46" xfId="0" applyNumberFormat="1" applyFont="1" applyFill="1" applyBorder="1" applyAlignment="1">
      <alignment/>
    </xf>
    <xf numFmtId="3" fontId="1" fillId="35" borderId="33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1" fillId="35" borderId="48" xfId="0" applyNumberFormat="1" applyFont="1" applyFill="1" applyBorder="1" applyAlignment="1">
      <alignment/>
    </xf>
    <xf numFmtId="3" fontId="1" fillId="34" borderId="49" xfId="0" applyNumberFormat="1" applyFont="1" applyFill="1" applyBorder="1" applyAlignment="1">
      <alignment/>
    </xf>
    <xf numFmtId="17" fontId="0" fillId="33" borderId="35" xfId="0" applyNumberFormat="1" applyFont="1" applyFill="1" applyBorder="1" applyAlignment="1">
      <alignment horizontal="center"/>
    </xf>
    <xf numFmtId="17" fontId="0" fillId="33" borderId="50" xfId="0" applyNumberFormat="1" applyFont="1" applyFill="1" applyBorder="1" applyAlignment="1">
      <alignment horizontal="center"/>
    </xf>
    <xf numFmtId="17" fontId="0" fillId="33" borderId="51" xfId="0" applyNumberFormat="1" applyFont="1" applyFill="1" applyBorder="1" applyAlignment="1">
      <alignment horizontal="center"/>
    </xf>
    <xf numFmtId="16" fontId="0" fillId="33" borderId="3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0" fillId="0" borderId="36" xfId="0" applyNumberFormat="1" applyFont="1" applyBorder="1" applyAlignment="1">
      <alignment/>
    </xf>
    <xf numFmtId="3" fontId="0" fillId="36" borderId="4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32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1" fillId="36" borderId="55" xfId="0" applyNumberFormat="1" applyFont="1" applyFill="1" applyBorder="1" applyAlignment="1">
      <alignment/>
    </xf>
    <xf numFmtId="0" fontId="1" fillId="38" borderId="56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9" borderId="56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40" borderId="56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0" fillId="38" borderId="56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1" fillId="40" borderId="25" xfId="0" applyFont="1" applyFill="1" applyBorder="1" applyAlignment="1">
      <alignment horizontal="center"/>
    </xf>
    <xf numFmtId="0" fontId="1" fillId="16" borderId="56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  <xf numFmtId="0" fontId="0" fillId="42" borderId="24" xfId="0" applyFont="1" applyFill="1" applyBorder="1" applyAlignment="1">
      <alignment horizontal="center"/>
    </xf>
    <xf numFmtId="0" fontId="0" fillId="42" borderId="26" xfId="0" applyFont="1" applyFill="1" applyBorder="1" applyAlignment="1">
      <alignment horizontal="center"/>
    </xf>
    <xf numFmtId="0" fontId="0" fillId="43" borderId="24" xfId="0" applyFont="1" applyFill="1" applyBorder="1" applyAlignment="1">
      <alignment horizontal="center"/>
    </xf>
    <xf numFmtId="0" fontId="0" fillId="43" borderId="26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9" fontId="1" fillId="44" borderId="56" xfId="0" applyNumberFormat="1" applyFont="1" applyFill="1" applyBorder="1" applyAlignment="1">
      <alignment horizontal="center"/>
    </xf>
    <xf numFmtId="9" fontId="1" fillId="44" borderId="25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12275"/>
          <c:w val="0.936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'Heizenergie RED'!$C$13</c:f>
              <c:strCache>
                <c:ptCount val="1"/>
                <c:pt idx="0">
                  <c:v>1995/98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'Heizenergie RED'!$A$14:$A$25</c:f>
              <c:strCache/>
            </c:strRef>
          </c:cat>
          <c:val>
            <c:numRef>
              <c:f>'Heizenergie RED'!$C$14:$C$25</c:f>
              <c:numCache/>
            </c:numRef>
          </c:val>
          <c:smooth val="0"/>
        </c:ser>
        <c:ser>
          <c:idx val="1"/>
          <c:order val="1"/>
          <c:tx>
            <c:strRef>
              <c:f>'Heizenergie RED'!$I$13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'Heizenergie RED'!$A$14:$A$25</c:f>
              <c:strCache/>
            </c:strRef>
          </c:cat>
          <c:val>
            <c:numRef>
              <c:f>'Heizenergie RED'!$I$14:$I$25</c:f>
              <c:numCache/>
            </c:numRef>
          </c:val>
          <c:smooth val="0"/>
        </c:ser>
        <c:marker val="1"/>
        <c:axId val="35046309"/>
        <c:axId val="52948834"/>
      </c:lineChart>
      <c:catAx>
        <c:axId val="35046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48834"/>
        <c:crosses val="autoZero"/>
        <c:auto val="1"/>
        <c:lblOffset val="100"/>
        <c:tickLblSkip val="1"/>
        <c:noMultiLvlLbl val="0"/>
      </c:catAx>
      <c:valAx>
        <c:axId val="5294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6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3"/>
          <c:y val="0.913"/>
          <c:w val="0.295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0695"/>
          <c:w val="0.928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 RED'!$C$13</c:f>
              <c:strCache>
                <c:ptCount val="1"/>
                <c:pt idx="0">
                  <c:v>1995/97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 RED'!$A$14:$A$25</c:f>
              <c:strCache/>
            </c:strRef>
          </c:cat>
          <c:val>
            <c:numRef>
              <c:f>'elektr. Energie RED'!$C$14:$C$25</c:f>
              <c:numCache/>
            </c:numRef>
          </c:val>
          <c:smooth val="0"/>
        </c:ser>
        <c:ser>
          <c:idx val="1"/>
          <c:order val="1"/>
          <c:tx>
            <c:strRef>
              <c:f>'elektr. Energie RED'!$E$13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 RED'!$A$14:$A$25</c:f>
              <c:strCache/>
            </c:strRef>
          </c:cat>
          <c:val>
            <c:numRef>
              <c:f>'elektr. Energie RED'!$E$14:$E$25</c:f>
              <c:numCache/>
            </c:numRef>
          </c:val>
          <c:smooth val="0"/>
        </c:ser>
        <c:marker val="1"/>
        <c:axId val="17246203"/>
        <c:axId val="22874048"/>
      </c:lineChart>
      <c:catAx>
        <c:axId val="1724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74048"/>
        <c:crosses val="autoZero"/>
        <c:auto val="1"/>
        <c:lblOffset val="100"/>
        <c:tickLblSkip val="1"/>
        <c:noMultiLvlLbl val="0"/>
      </c:catAx>
      <c:valAx>
        <c:axId val="22874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3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46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5"/>
          <c:y val="0.92"/>
          <c:w val="0.307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955"/>
          <c:w val="0.943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2000/2001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Trinkwasser!$C$12:$C$23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Trinkwasser!$E$12:$E$23</c:f>
              <c:numCache/>
            </c:numRef>
          </c:val>
          <c:smooth val="0"/>
        </c:ser>
        <c:marker val="1"/>
        <c:axId val="28927169"/>
        <c:axId val="40508878"/>
      </c:lineChart>
      <c:catAx>
        <c:axId val="28927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8878"/>
        <c:crosses val="autoZero"/>
        <c:auto val="1"/>
        <c:lblOffset val="100"/>
        <c:tickLblSkip val="1"/>
        <c:noMultiLvlLbl val="0"/>
      </c:catAx>
      <c:valAx>
        <c:axId val="4050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7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115"/>
          <c:w val="0.362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27</xdr:row>
      <xdr:rowOff>19050</xdr:rowOff>
    </xdr:from>
    <xdr:to>
      <xdr:col>9</xdr:col>
      <xdr:colOff>457200</xdr:colOff>
      <xdr:row>43</xdr:row>
      <xdr:rowOff>104775</xdr:rowOff>
    </xdr:to>
    <xdr:graphicFrame>
      <xdr:nvGraphicFramePr>
        <xdr:cNvPr id="1" name="Diagramm 1"/>
        <xdr:cNvGraphicFramePr/>
      </xdr:nvGraphicFramePr>
      <xdr:xfrm>
        <a:off x="190500" y="4695825"/>
        <a:ext cx="54006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5</xdr:col>
      <xdr:colOff>1000125</xdr:colOff>
      <xdr:row>46</xdr:row>
      <xdr:rowOff>85725</xdr:rowOff>
    </xdr:to>
    <xdr:graphicFrame>
      <xdr:nvGraphicFramePr>
        <xdr:cNvPr id="1" name="Diagramm 1"/>
        <xdr:cNvGraphicFramePr/>
      </xdr:nvGraphicFramePr>
      <xdr:xfrm>
        <a:off x="0" y="4543425"/>
        <a:ext cx="51435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0</xdr:rowOff>
    </xdr:from>
    <xdr:to>
      <xdr:col>5</xdr:col>
      <xdr:colOff>790575</xdr:colOff>
      <xdr:row>43</xdr:row>
      <xdr:rowOff>76200</xdr:rowOff>
    </xdr:to>
    <xdr:graphicFrame>
      <xdr:nvGraphicFramePr>
        <xdr:cNvPr id="1" name="Diagramm 3"/>
        <xdr:cNvGraphicFramePr/>
      </xdr:nvGraphicFramePr>
      <xdr:xfrm>
        <a:off x="142875" y="4362450"/>
        <a:ext cx="4743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4">
      <selection activeCell="I20" sqref="I20:I22"/>
    </sheetView>
  </sheetViews>
  <sheetFormatPr defaultColWidth="11.57421875" defaultRowHeight="12.75"/>
  <cols>
    <col min="1" max="1" width="7.140625" style="2" customWidth="1"/>
    <col min="2" max="2" width="9.00390625" style="2" customWidth="1"/>
    <col min="3" max="3" width="9.7109375" style="2" customWidth="1"/>
    <col min="4" max="4" width="9.57421875" style="2" bestFit="1" customWidth="1"/>
    <col min="5" max="5" width="8.7109375" style="2" customWidth="1"/>
    <col min="6" max="6" width="7.8515625" style="2" customWidth="1"/>
    <col min="7" max="7" width="5.8515625" style="2" customWidth="1"/>
    <col min="8" max="8" width="9.421875" style="2" customWidth="1"/>
    <col min="9" max="9" width="9.7109375" style="2" customWidth="1"/>
    <col min="10" max="10" width="9.421875" style="2" customWidth="1"/>
    <col min="11" max="16384" width="11.57421875" style="2" customWidth="1"/>
  </cols>
  <sheetData>
    <row r="1" ht="15">
      <c r="A1" s="2" t="s">
        <v>37</v>
      </c>
    </row>
    <row r="3" spans="1:6" s="1" customFormat="1" ht="20.25">
      <c r="A3" s="1" t="s">
        <v>0</v>
      </c>
      <c r="F3" s="1" t="str">
        <f>+'[1]Heizenergie'!$E$2</f>
        <v>2019/20</v>
      </c>
    </row>
    <row r="4" spans="1:8" s="1" customFormat="1" ht="20.25">
      <c r="A4" s="36" t="s">
        <v>14</v>
      </c>
      <c r="B4" s="37"/>
      <c r="C4" s="37"/>
      <c r="D4" s="37"/>
      <c r="E4" s="37"/>
      <c r="F4" s="37"/>
      <c r="G4" s="37"/>
      <c r="H4" s="38"/>
    </row>
    <row r="5" s="3" customFormat="1" ht="13.5" thickBot="1">
      <c r="A5" s="5" t="s">
        <v>15</v>
      </c>
    </row>
    <row r="6" spans="1:10" s="3" customFormat="1" ht="15.75" customHeight="1">
      <c r="A6" s="42">
        <v>1</v>
      </c>
      <c r="B6" s="43">
        <v>2</v>
      </c>
      <c r="C6" s="51"/>
      <c r="D6" s="44">
        <v>3</v>
      </c>
      <c r="E6" s="45">
        <v>4</v>
      </c>
      <c r="F6" s="44">
        <v>5</v>
      </c>
      <c r="G6" s="45">
        <v>6</v>
      </c>
      <c r="H6" s="43">
        <v>7</v>
      </c>
      <c r="I6" s="43">
        <v>8</v>
      </c>
      <c r="J6" s="52">
        <v>9</v>
      </c>
    </row>
    <row r="7" spans="1:10" s="3" customFormat="1" ht="12.75">
      <c r="A7" s="24" t="s">
        <v>1</v>
      </c>
      <c r="B7" s="25" t="s">
        <v>2</v>
      </c>
      <c r="C7" s="25" t="s">
        <v>2</v>
      </c>
      <c r="D7" s="27" t="s">
        <v>2</v>
      </c>
      <c r="E7" s="26" t="s">
        <v>2</v>
      </c>
      <c r="F7" s="46" t="s">
        <v>22</v>
      </c>
      <c r="G7" s="26"/>
      <c r="H7" s="47" t="s">
        <v>11</v>
      </c>
      <c r="I7" s="47" t="s">
        <v>11</v>
      </c>
      <c r="J7" s="76" t="s">
        <v>18</v>
      </c>
    </row>
    <row r="8" spans="1:10" s="3" customFormat="1" ht="12.75">
      <c r="A8" s="24"/>
      <c r="B8" s="25" t="s">
        <v>3</v>
      </c>
      <c r="C8" s="25" t="s">
        <v>3</v>
      </c>
      <c r="D8" s="27"/>
      <c r="E8" s="26" t="s">
        <v>9</v>
      </c>
      <c r="F8" s="25" t="s">
        <v>3</v>
      </c>
      <c r="G8" s="26"/>
      <c r="H8" s="47" t="s">
        <v>2</v>
      </c>
      <c r="I8" s="47" t="s">
        <v>2</v>
      </c>
      <c r="J8" s="53" t="s">
        <v>19</v>
      </c>
    </row>
    <row r="9" spans="1:10" s="3" customFormat="1" ht="12.75">
      <c r="A9" s="24"/>
      <c r="B9" s="25"/>
      <c r="C9" s="25" t="s">
        <v>9</v>
      </c>
      <c r="D9" s="27"/>
      <c r="E9" s="26"/>
      <c r="F9" s="25"/>
      <c r="G9" s="26"/>
      <c r="H9" s="47"/>
      <c r="I9" s="47" t="s">
        <v>9</v>
      </c>
      <c r="J9" s="53" t="s">
        <v>20</v>
      </c>
    </row>
    <row r="10" spans="1:10" s="3" customFormat="1" ht="12.75">
      <c r="A10" s="24"/>
      <c r="B10" s="25" t="s">
        <v>4</v>
      </c>
      <c r="C10" s="25" t="s">
        <v>4</v>
      </c>
      <c r="D10" s="27" t="s">
        <v>4</v>
      </c>
      <c r="E10" s="26" t="s">
        <v>4</v>
      </c>
      <c r="F10" s="25"/>
      <c r="G10" s="26"/>
      <c r="H10" s="47" t="s">
        <v>4</v>
      </c>
      <c r="I10" s="47" t="s">
        <v>4</v>
      </c>
      <c r="J10" s="53" t="s">
        <v>4</v>
      </c>
    </row>
    <row r="11" spans="1:10" s="3" customFormat="1" ht="12.75">
      <c r="A11" s="24"/>
      <c r="B11" s="106" t="s">
        <v>39</v>
      </c>
      <c r="C11" s="107"/>
      <c r="D11" s="27"/>
      <c r="E11" s="26"/>
      <c r="F11" s="25"/>
      <c r="G11" s="26"/>
      <c r="H11" s="47" t="s">
        <v>17</v>
      </c>
      <c r="I11" s="47"/>
      <c r="J11" s="53"/>
    </row>
    <row r="12" spans="1:10" s="3" customFormat="1" ht="12.75">
      <c r="A12" s="24"/>
      <c r="B12" s="108" t="s">
        <v>40</v>
      </c>
      <c r="C12" s="109"/>
      <c r="D12" s="27"/>
      <c r="E12" s="26"/>
      <c r="F12" s="25"/>
      <c r="G12" s="26"/>
      <c r="H12" s="47"/>
      <c r="I12" s="47"/>
      <c r="J12" s="53"/>
    </row>
    <row r="13" spans="1:10" s="3" customFormat="1" ht="13.5" thickBot="1">
      <c r="A13" s="30"/>
      <c r="B13" s="31" t="s">
        <v>8</v>
      </c>
      <c r="C13" s="31" t="s">
        <v>16</v>
      </c>
      <c r="D13" s="33" t="str">
        <f>+F3</f>
        <v>2019/20</v>
      </c>
      <c r="E13" s="33" t="str">
        <f>+D13</f>
        <v>2019/20</v>
      </c>
      <c r="F13" s="31" t="s">
        <v>10</v>
      </c>
      <c r="G13" s="68"/>
      <c r="H13" s="33" t="str">
        <f>+E13</f>
        <v>2019/20</v>
      </c>
      <c r="I13" s="47" t="str">
        <f>+H13</f>
        <v>2019/20</v>
      </c>
      <c r="J13" s="75" t="str">
        <f>+I13</f>
        <v>2019/20</v>
      </c>
    </row>
    <row r="14" spans="1:10" s="3" customFormat="1" ht="12.75">
      <c r="A14" s="65" t="s">
        <v>23</v>
      </c>
      <c r="B14" s="10">
        <v>3753.6</v>
      </c>
      <c r="C14" s="10">
        <f>+B14</f>
        <v>3753.6</v>
      </c>
      <c r="D14" s="48">
        <v>4809</v>
      </c>
      <c r="E14" s="6">
        <f>+D14</f>
        <v>4809</v>
      </c>
      <c r="F14" s="10">
        <v>10</v>
      </c>
      <c r="G14" s="83">
        <f>+IF(D14=0,"",F14)</f>
        <v>10</v>
      </c>
      <c r="H14" s="78">
        <f aca="true" t="shared" si="0" ref="H14:H19">+D14/G14*F14</f>
        <v>4809</v>
      </c>
      <c r="I14" s="78">
        <f>+H14</f>
        <v>4809</v>
      </c>
      <c r="J14" s="79">
        <f aca="true" t="shared" si="1" ref="J14:J19">+H14-B14</f>
        <v>1055.4</v>
      </c>
    </row>
    <row r="15" spans="1:10" s="3" customFormat="1" ht="12.75">
      <c r="A15" s="66" t="s">
        <v>24</v>
      </c>
      <c r="B15" s="11">
        <v>25908.12</v>
      </c>
      <c r="C15" s="11">
        <f>+C14+B15</f>
        <v>29661.719999999998</v>
      </c>
      <c r="D15" s="49">
        <f>142008/2</f>
        <v>71004</v>
      </c>
      <c r="E15" s="7">
        <f aca="true" t="shared" si="2" ref="E15:E25">+E14+D15</f>
        <v>75813</v>
      </c>
      <c r="F15" s="11">
        <v>138</v>
      </c>
      <c r="G15" s="84">
        <f>+IF(D15=0,"",'[2]Tabelle1'!$B$4)</f>
        <v>145</v>
      </c>
      <c r="H15" s="9">
        <f t="shared" si="0"/>
        <v>67576.22068965517</v>
      </c>
      <c r="I15" s="9">
        <f aca="true" t="shared" si="3" ref="I15:I22">+H15+I14</f>
        <v>72385.22068965517</v>
      </c>
      <c r="J15" s="54">
        <f t="shared" si="1"/>
        <v>41668.10068965517</v>
      </c>
    </row>
    <row r="16" spans="1:10" s="3" customFormat="1" ht="12.75">
      <c r="A16" s="66" t="s">
        <v>25</v>
      </c>
      <c r="B16" s="11">
        <v>44284.2</v>
      </c>
      <c r="C16" s="11">
        <f aca="true" t="shared" si="4" ref="C16:C24">+C15+B16</f>
        <v>73945.92</v>
      </c>
      <c r="D16" s="49">
        <v>71004</v>
      </c>
      <c r="E16" s="7">
        <f t="shared" si="2"/>
        <v>146817</v>
      </c>
      <c r="F16" s="11">
        <v>264</v>
      </c>
      <c r="G16" s="84">
        <f>+IF(D16=0,"",'[2]Tabelle1'!$B$5)</f>
        <v>264</v>
      </c>
      <c r="H16" s="9">
        <f t="shared" si="0"/>
        <v>71004</v>
      </c>
      <c r="I16" s="9">
        <f t="shared" si="3"/>
        <v>143389.22068965517</v>
      </c>
      <c r="J16" s="54">
        <f t="shared" si="1"/>
        <v>26719.800000000003</v>
      </c>
    </row>
    <row r="17" spans="1:11" s="3" customFormat="1" ht="12.75">
      <c r="A17" s="66" t="s">
        <v>26</v>
      </c>
      <c r="B17" s="11">
        <v>93321.12</v>
      </c>
      <c r="C17" s="11">
        <f t="shared" si="4"/>
        <v>167267.03999999998</v>
      </c>
      <c r="D17" s="49">
        <v>46850</v>
      </c>
      <c r="E17" s="7">
        <f t="shared" si="2"/>
        <v>193667</v>
      </c>
      <c r="F17" s="11">
        <v>440</v>
      </c>
      <c r="G17" s="84">
        <f>+IF(D17=0,"",'[2]Tabelle1'!$B$6)</f>
        <v>412</v>
      </c>
      <c r="H17" s="9">
        <f t="shared" si="0"/>
        <v>50033.98058252427</v>
      </c>
      <c r="I17" s="9">
        <f t="shared" si="3"/>
        <v>193423.20127217943</v>
      </c>
      <c r="J17" s="54">
        <f t="shared" si="1"/>
        <v>-43287.13941747572</v>
      </c>
      <c r="K17" s="81"/>
    </row>
    <row r="18" spans="1:10" s="3" customFormat="1" ht="12.75">
      <c r="A18" s="66" t="s">
        <v>27</v>
      </c>
      <c r="B18" s="11">
        <v>144553.16</v>
      </c>
      <c r="C18" s="11">
        <f t="shared" si="4"/>
        <v>311820.19999999995</v>
      </c>
      <c r="D18" s="49">
        <v>107320</v>
      </c>
      <c r="E18" s="7">
        <f t="shared" si="2"/>
        <v>300987</v>
      </c>
      <c r="F18" s="11">
        <v>602</v>
      </c>
      <c r="G18" s="84">
        <f>+IF(D18=0,"",'[2]Tabelle1'!$B$7)</f>
        <v>448</v>
      </c>
      <c r="H18" s="9">
        <f t="shared" si="0"/>
        <v>144211.25</v>
      </c>
      <c r="I18" s="9">
        <f t="shared" si="3"/>
        <v>337634.45127217943</v>
      </c>
      <c r="J18" s="54">
        <f t="shared" si="1"/>
        <v>-341.9100000000035</v>
      </c>
    </row>
    <row r="19" spans="1:10" s="3" customFormat="1" ht="12.75">
      <c r="A19" s="66" t="s">
        <v>28</v>
      </c>
      <c r="B19" s="11">
        <v>132348.44</v>
      </c>
      <c r="C19" s="11">
        <f t="shared" si="4"/>
        <v>444168.63999999996</v>
      </c>
      <c r="D19" s="49">
        <v>123890</v>
      </c>
      <c r="E19" s="7">
        <f t="shared" si="2"/>
        <v>424877</v>
      </c>
      <c r="F19" s="11">
        <v>631</v>
      </c>
      <c r="G19" s="84">
        <f>+IF(D19=0,"",'[2]Tabelle1'!$B$8)</f>
        <v>450</v>
      </c>
      <c r="H19" s="9">
        <f t="shared" si="0"/>
        <v>173721.31111111114</v>
      </c>
      <c r="I19" s="9">
        <f t="shared" si="3"/>
        <v>511355.76238329057</v>
      </c>
      <c r="J19" s="54">
        <f t="shared" si="1"/>
        <v>41372.87111111113</v>
      </c>
    </row>
    <row r="20" spans="1:10" s="3" customFormat="1" ht="12.75">
      <c r="A20" s="66" t="s">
        <v>29</v>
      </c>
      <c r="B20" s="11">
        <v>133648.4</v>
      </c>
      <c r="C20" s="11">
        <f t="shared" si="4"/>
        <v>577817.0399999999</v>
      </c>
      <c r="D20" s="49">
        <v>95420</v>
      </c>
      <c r="E20" s="7">
        <f t="shared" si="2"/>
        <v>520297</v>
      </c>
      <c r="F20" s="11">
        <v>481</v>
      </c>
      <c r="G20" s="84">
        <f>+IF(D20=0,"",'[2]Tabelle1'!$B$9)</f>
        <v>406</v>
      </c>
      <c r="H20" s="9">
        <f>+D20/G20*F20</f>
        <v>113046.84729064039</v>
      </c>
      <c r="I20" s="9">
        <f t="shared" si="3"/>
        <v>624402.6096739309</v>
      </c>
      <c r="J20" s="54">
        <f>+H20-B20</f>
        <v>-20601.552709359603</v>
      </c>
    </row>
    <row r="21" spans="1:10" s="3" customFormat="1" ht="12.75">
      <c r="A21" s="66" t="s">
        <v>30</v>
      </c>
      <c r="B21" s="11">
        <v>94400.28</v>
      </c>
      <c r="C21" s="11">
        <f t="shared" si="4"/>
        <v>672217.32</v>
      </c>
      <c r="D21" s="49">
        <v>102146</v>
      </c>
      <c r="E21" s="7">
        <f t="shared" si="2"/>
        <v>622443</v>
      </c>
      <c r="F21" s="11">
        <v>499</v>
      </c>
      <c r="G21" s="84">
        <f>+IF(D21=0,"",'[2]Tabelle1'!$B$10)</f>
        <v>426</v>
      </c>
      <c r="H21" s="9">
        <f>+D21/G21*F21</f>
        <v>119649.89201877934</v>
      </c>
      <c r="I21" s="9">
        <f t="shared" si="3"/>
        <v>744052.5016927102</v>
      </c>
      <c r="J21" s="54">
        <f>+H21-B21</f>
        <v>25249.612018779342</v>
      </c>
    </row>
    <row r="22" spans="1:10" s="3" customFormat="1" ht="12.75">
      <c r="A22" s="66" t="s">
        <v>31</v>
      </c>
      <c r="B22" s="16">
        <v>60616.96</v>
      </c>
      <c r="C22" s="11">
        <f t="shared" si="4"/>
        <v>732834.2799999999</v>
      </c>
      <c r="D22" s="49">
        <v>16560</v>
      </c>
      <c r="E22" s="7">
        <f t="shared" si="2"/>
        <v>639003</v>
      </c>
      <c r="F22" s="11">
        <v>351</v>
      </c>
      <c r="G22" s="84">
        <f>+IF(D22=0,"",'[2]Tabelle1'!$B$11)</f>
        <v>311</v>
      </c>
      <c r="H22" s="9">
        <f>+D22/G22*F22</f>
        <v>18689.90353697749</v>
      </c>
      <c r="I22" s="9">
        <f t="shared" si="3"/>
        <v>762742.4052296877</v>
      </c>
      <c r="J22" s="54">
        <f>+H22-B22</f>
        <v>-41927.05646302251</v>
      </c>
    </row>
    <row r="23" spans="1:10" s="3" customFormat="1" ht="12.75">
      <c r="A23" s="66" t="s">
        <v>32</v>
      </c>
      <c r="B23" s="16">
        <v>36101.72</v>
      </c>
      <c r="C23" s="11">
        <f t="shared" si="4"/>
        <v>768935.9999999999</v>
      </c>
      <c r="D23" s="49"/>
      <c r="E23" s="7">
        <f t="shared" si="2"/>
        <v>639003</v>
      </c>
      <c r="F23" s="11">
        <v>249</v>
      </c>
      <c r="G23" s="84">
        <f>+IF(D23=0,"",'[2]Tabelle1'!$B$12)</f>
      </c>
      <c r="H23" s="9"/>
      <c r="I23" s="9"/>
      <c r="J23" s="54"/>
    </row>
    <row r="24" spans="1:13" s="3" customFormat="1" ht="12.75">
      <c r="A24" s="66" t="s">
        <v>33</v>
      </c>
      <c r="B24" s="16">
        <v>13406.24</v>
      </c>
      <c r="C24" s="11">
        <f t="shared" si="4"/>
        <v>782342.2399999999</v>
      </c>
      <c r="D24" s="49"/>
      <c r="E24" s="7">
        <f t="shared" si="2"/>
        <v>639003</v>
      </c>
      <c r="F24" s="11">
        <v>124</v>
      </c>
      <c r="G24" s="85">
        <f>+IF(D24=0,"",'[2]Tabelle1'!$B$13)</f>
      </c>
      <c r="H24" s="9"/>
      <c r="I24" s="9"/>
      <c r="J24" s="54"/>
      <c r="M24" s="4"/>
    </row>
    <row r="25" spans="1:10" s="3" customFormat="1" ht="13.5" thickBot="1">
      <c r="A25" s="67" t="s">
        <v>34</v>
      </c>
      <c r="B25" s="17">
        <v>2014.8</v>
      </c>
      <c r="C25" s="17">
        <f>+C24+B25</f>
        <v>784357.0399999999</v>
      </c>
      <c r="D25" s="50"/>
      <c r="E25" s="8">
        <f t="shared" si="2"/>
        <v>639003</v>
      </c>
      <c r="F25" s="12">
        <v>30</v>
      </c>
      <c r="G25" s="86">
        <f>+IF(D25=0,"",F25)</f>
      </c>
      <c r="H25" s="9"/>
      <c r="I25" s="9"/>
      <c r="J25" s="54"/>
    </row>
    <row r="26" spans="2:10" s="3" customFormat="1" ht="13.5" thickBot="1">
      <c r="B26" s="4"/>
      <c r="C26" s="15"/>
      <c r="D26" s="4"/>
      <c r="E26" s="4"/>
      <c r="F26" s="4"/>
      <c r="G26" s="4"/>
      <c r="H26" s="4"/>
      <c r="I26" s="35" t="s">
        <v>21</v>
      </c>
      <c r="J26" s="64">
        <f>+SUM(J14:J25)</f>
        <v>29908.12522968781</v>
      </c>
    </row>
    <row r="27" s="3" customFormat="1" ht="13.5" thickTop="1"/>
  </sheetData>
  <sheetProtection/>
  <mergeCells count="2">
    <mergeCell ref="B11:C11"/>
    <mergeCell ref="B12:C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E20" sqref="E20:E22"/>
    </sheetView>
  </sheetViews>
  <sheetFormatPr defaultColWidth="11.421875" defaultRowHeight="12.75"/>
  <cols>
    <col min="2" max="2" width="13.7109375" style="0" bestFit="1" customWidth="1"/>
    <col min="3" max="3" width="14.140625" style="0" customWidth="1"/>
    <col min="6" max="6" width="15.57421875" style="0" bestFit="1" customWidth="1"/>
  </cols>
  <sheetData>
    <row r="1" spans="1:11" ht="1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4" ht="20.25">
      <c r="A3" s="1" t="s">
        <v>0</v>
      </c>
      <c r="D3" s="1" t="str">
        <f>+'Heizenergie RED'!F3</f>
        <v>2019/20</v>
      </c>
    </row>
    <row r="4" spans="1:5" ht="20.25">
      <c r="A4" s="36" t="s">
        <v>14</v>
      </c>
      <c r="B4" s="39"/>
      <c r="C4" s="39"/>
      <c r="D4" s="39"/>
      <c r="E4" s="40"/>
    </row>
    <row r="5" spans="1:6" ht="16.5" thickBot="1">
      <c r="A5" s="13" t="s">
        <v>7</v>
      </c>
      <c r="B5" s="2"/>
      <c r="C5" s="2"/>
      <c r="D5" s="80" t="s">
        <v>38</v>
      </c>
      <c r="E5" s="2"/>
      <c r="F5" s="2"/>
    </row>
    <row r="6" spans="1:6" ht="12.75">
      <c r="A6" s="19" t="s">
        <v>1</v>
      </c>
      <c r="B6" s="20" t="s">
        <v>2</v>
      </c>
      <c r="C6" s="23" t="s">
        <v>2</v>
      </c>
      <c r="D6" s="22" t="s">
        <v>2</v>
      </c>
      <c r="E6" s="23" t="s">
        <v>2</v>
      </c>
      <c r="F6" s="74" t="s">
        <v>5</v>
      </c>
    </row>
    <row r="7" spans="1:6" ht="12.75">
      <c r="A7" s="24"/>
      <c r="B7" s="25" t="s">
        <v>3</v>
      </c>
      <c r="C7" s="28" t="s">
        <v>9</v>
      </c>
      <c r="D7" s="27"/>
      <c r="E7" s="28" t="s">
        <v>9</v>
      </c>
      <c r="F7" s="73" t="s">
        <v>6</v>
      </c>
    </row>
    <row r="8" spans="1:6" ht="12.75">
      <c r="A8" s="24"/>
      <c r="B8" s="25" t="s">
        <v>4</v>
      </c>
      <c r="C8" s="28" t="s">
        <v>4</v>
      </c>
      <c r="D8" s="27" t="s">
        <v>4</v>
      </c>
      <c r="E8" s="28" t="s">
        <v>4</v>
      </c>
      <c r="F8" s="73" t="s">
        <v>4</v>
      </c>
    </row>
    <row r="9" spans="1:6" ht="12.75">
      <c r="A9" s="24"/>
      <c r="B9" s="88" t="s">
        <v>41</v>
      </c>
      <c r="C9" s="89" t="s">
        <v>42</v>
      </c>
      <c r="D9" s="101" t="s">
        <v>41</v>
      </c>
      <c r="E9" s="100" t="s">
        <v>48</v>
      </c>
      <c r="F9" s="73"/>
    </row>
    <row r="10" spans="1:6" ht="12.75">
      <c r="A10" s="24"/>
      <c r="B10" s="92" t="s">
        <v>41</v>
      </c>
      <c r="C10" s="97" t="s">
        <v>43</v>
      </c>
      <c r="D10" s="102" t="s">
        <v>41</v>
      </c>
      <c r="E10" s="103" t="s">
        <v>50</v>
      </c>
      <c r="F10" s="73"/>
    </row>
    <row r="11" spans="1:6" ht="12.75">
      <c r="A11" s="24"/>
      <c r="B11" s="90" t="s">
        <v>45</v>
      </c>
      <c r="C11" s="91" t="s">
        <v>46</v>
      </c>
      <c r="D11" s="104" t="s">
        <v>41</v>
      </c>
      <c r="E11" s="105" t="s">
        <v>51</v>
      </c>
      <c r="F11" s="73"/>
    </row>
    <row r="12" spans="1:6" ht="12.75">
      <c r="A12" s="24"/>
      <c r="B12" s="98" t="s">
        <v>41</v>
      </c>
      <c r="C12" s="99" t="s">
        <v>44</v>
      </c>
      <c r="D12" s="27"/>
      <c r="E12" s="28"/>
      <c r="F12" s="73"/>
    </row>
    <row r="13" spans="1:6" ht="13.5" thickBot="1">
      <c r="A13" s="30"/>
      <c r="B13" s="31" t="s">
        <v>8</v>
      </c>
      <c r="C13" s="34" t="s">
        <v>8</v>
      </c>
      <c r="D13" s="27" t="str">
        <f>+D3</f>
        <v>2019/20</v>
      </c>
      <c r="E13" s="77" t="str">
        <f>+D13</f>
        <v>2019/20</v>
      </c>
      <c r="F13" s="73" t="str">
        <f>+E13</f>
        <v>2019/20</v>
      </c>
    </row>
    <row r="14" spans="1:6" ht="12.75">
      <c r="A14" s="65" t="s">
        <v>23</v>
      </c>
      <c r="B14" s="10">
        <v>2018.5820279999998</v>
      </c>
      <c r="C14" s="57">
        <f>+B14</f>
        <v>2018.5820279999998</v>
      </c>
      <c r="D14" s="48">
        <v>3840</v>
      </c>
      <c r="E14" s="57">
        <f>+D14</f>
        <v>3840</v>
      </c>
      <c r="F14" s="58">
        <f aca="true" t="shared" si="0" ref="F14:F25">IF(D14=0,"",+D14-B14)</f>
        <v>1821.4179720000002</v>
      </c>
    </row>
    <row r="15" spans="1:6" ht="12.75">
      <c r="A15" s="66" t="s">
        <v>24</v>
      </c>
      <c r="B15" s="11">
        <v>4917.7004904</v>
      </c>
      <c r="C15" s="59">
        <f aca="true" t="shared" si="1" ref="C15:C25">+C14+B15</f>
        <v>6936.282518399999</v>
      </c>
      <c r="D15" s="49">
        <v>8000</v>
      </c>
      <c r="E15" s="59">
        <f aca="true" t="shared" si="2" ref="E15:E22">+D15+E14</f>
        <v>11840</v>
      </c>
      <c r="F15" s="60">
        <f t="shared" si="0"/>
        <v>3082.2995096000004</v>
      </c>
    </row>
    <row r="16" spans="1:6" ht="12.75">
      <c r="A16" s="66" t="s">
        <v>25</v>
      </c>
      <c r="B16" s="11">
        <v>5753.452723199999</v>
      </c>
      <c r="C16" s="59">
        <f t="shared" si="1"/>
        <v>12689.7352416</v>
      </c>
      <c r="D16" s="49">
        <v>8000</v>
      </c>
      <c r="E16" s="59">
        <f t="shared" si="2"/>
        <v>19840</v>
      </c>
      <c r="F16" s="60">
        <f t="shared" si="0"/>
        <v>2246.547276800001</v>
      </c>
    </row>
    <row r="17" spans="1:6" ht="12.75">
      <c r="A17" s="66" t="s">
        <v>26</v>
      </c>
      <c r="B17" s="11">
        <v>6911.914644</v>
      </c>
      <c r="C17" s="59">
        <f t="shared" si="1"/>
        <v>19601.6498856</v>
      </c>
      <c r="D17" s="49">
        <v>4600</v>
      </c>
      <c r="E17" s="59">
        <f t="shared" si="2"/>
        <v>24440</v>
      </c>
      <c r="F17" s="60">
        <f t="shared" si="0"/>
        <v>-2311.9146440000004</v>
      </c>
    </row>
    <row r="18" spans="1:6" ht="12.75">
      <c r="A18" s="66" t="s">
        <v>27</v>
      </c>
      <c r="B18" s="11">
        <v>6551.0066664</v>
      </c>
      <c r="C18" s="59">
        <f t="shared" si="1"/>
        <v>26152.656552</v>
      </c>
      <c r="D18" s="49">
        <v>8240</v>
      </c>
      <c r="E18" s="59">
        <f t="shared" si="2"/>
        <v>32680</v>
      </c>
      <c r="F18" s="60">
        <f t="shared" si="0"/>
        <v>1688.9933336000004</v>
      </c>
    </row>
    <row r="19" spans="1:6" ht="12.75">
      <c r="A19" s="66" t="s">
        <v>28</v>
      </c>
      <c r="B19" s="11">
        <v>7014.654871199998</v>
      </c>
      <c r="C19" s="59">
        <f t="shared" si="1"/>
        <v>33167.3114232</v>
      </c>
      <c r="D19" s="49">
        <v>12080</v>
      </c>
      <c r="E19" s="59">
        <f t="shared" si="2"/>
        <v>44760</v>
      </c>
      <c r="F19" s="60">
        <f t="shared" si="0"/>
        <v>5065.345128800002</v>
      </c>
    </row>
    <row r="20" spans="1:6" ht="12.75">
      <c r="A20" s="66" t="s">
        <v>29</v>
      </c>
      <c r="B20" s="11">
        <v>6527.2973832</v>
      </c>
      <c r="C20" s="59">
        <f t="shared" si="1"/>
        <v>39694.6088064</v>
      </c>
      <c r="D20" s="49">
        <v>8720</v>
      </c>
      <c r="E20" s="59">
        <f t="shared" si="2"/>
        <v>53480</v>
      </c>
      <c r="F20" s="60">
        <f t="shared" si="0"/>
        <v>2192.7026168</v>
      </c>
    </row>
    <row r="21" spans="1:6" ht="12.75">
      <c r="A21" s="66" t="s">
        <v>30</v>
      </c>
      <c r="B21" s="11">
        <v>5055.346051199999</v>
      </c>
      <c r="C21" s="59">
        <f t="shared" si="1"/>
        <v>44749.9548576</v>
      </c>
      <c r="D21" s="49">
        <v>8960</v>
      </c>
      <c r="E21" s="59">
        <f t="shared" si="2"/>
        <v>62440</v>
      </c>
      <c r="F21" s="60">
        <f t="shared" si="0"/>
        <v>3904.6539488000008</v>
      </c>
    </row>
    <row r="22" spans="1:6" ht="12.75">
      <c r="A22" s="66" t="s">
        <v>31</v>
      </c>
      <c r="B22" s="11">
        <v>3107.2332815999994</v>
      </c>
      <c r="C22" s="59">
        <f t="shared" si="1"/>
        <v>47857.1881392</v>
      </c>
      <c r="D22" s="49">
        <v>2400</v>
      </c>
      <c r="E22" s="59">
        <f t="shared" si="2"/>
        <v>64840</v>
      </c>
      <c r="F22" s="60">
        <f t="shared" si="0"/>
        <v>-707.2332815999994</v>
      </c>
    </row>
    <row r="23" spans="1:6" ht="12.75">
      <c r="A23" s="66" t="s">
        <v>32</v>
      </c>
      <c r="B23" s="11">
        <v>3681.5248079999997</v>
      </c>
      <c r="C23" s="59">
        <f t="shared" si="1"/>
        <v>51538.7129472</v>
      </c>
      <c r="D23" s="49"/>
      <c r="E23" s="59"/>
      <c r="F23" s="60">
        <f t="shared" si="0"/>
      </c>
    </row>
    <row r="24" spans="1:6" ht="12.75">
      <c r="A24" s="66" t="s">
        <v>33</v>
      </c>
      <c r="B24" s="11">
        <v>3517.535599199999</v>
      </c>
      <c r="C24" s="59">
        <f t="shared" si="1"/>
        <v>55056.2485464</v>
      </c>
      <c r="D24" s="49"/>
      <c r="E24" s="59"/>
      <c r="F24" s="60">
        <f t="shared" si="0"/>
      </c>
    </row>
    <row r="25" spans="1:6" ht="13.5" thickBot="1">
      <c r="A25" s="67" t="s">
        <v>34</v>
      </c>
      <c r="B25" s="12">
        <v>1261.8607392000001</v>
      </c>
      <c r="C25" s="62">
        <f t="shared" si="1"/>
        <v>56318.109285599996</v>
      </c>
      <c r="D25" s="50"/>
      <c r="E25" s="62"/>
      <c r="F25" s="87">
        <f t="shared" si="0"/>
      </c>
    </row>
    <row r="26" spans="1:6" ht="12" customHeight="1">
      <c r="A26" s="4"/>
      <c r="B26" s="4"/>
      <c r="C26" s="4"/>
      <c r="D26" s="4"/>
      <c r="E26" s="4"/>
      <c r="F26" s="41">
        <f>SUM(F14:F25)</f>
        <v>16982.811860800008</v>
      </c>
    </row>
    <row r="51" spans="4:6" ht="12.75">
      <c r="D51" s="14"/>
      <c r="E51" s="14"/>
      <c r="F51" s="14"/>
    </row>
    <row r="52" spans="4:6" ht="12.75">
      <c r="D52" s="14"/>
      <c r="E52" s="14"/>
      <c r="F52" s="14"/>
    </row>
    <row r="53" spans="1:6" ht="12.75">
      <c r="A53" s="14"/>
      <c r="B53" s="14"/>
      <c r="C53" s="14"/>
      <c r="D53" s="14"/>
      <c r="E53" s="14"/>
      <c r="F53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I35" sqref="I35"/>
    </sheetView>
  </sheetViews>
  <sheetFormatPr defaultColWidth="11.421875" defaultRowHeight="12.75"/>
  <cols>
    <col min="2" max="2" width="15.7109375" style="0" bestFit="1" customWidth="1"/>
    <col min="6" max="6" width="15.57421875" style="0" customWidth="1"/>
  </cols>
  <sheetData>
    <row r="1" spans="1:11" ht="1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4" ht="20.25">
      <c r="A3" s="1" t="s">
        <v>0</v>
      </c>
      <c r="D3" s="55" t="str">
        <f>+'Heizenergie RED'!F3</f>
        <v>2019/20</v>
      </c>
    </row>
    <row r="4" spans="1:5" ht="20.25">
      <c r="A4" s="36" t="s">
        <v>14</v>
      </c>
      <c r="B4" s="39"/>
      <c r="C4" s="39"/>
      <c r="D4" s="39"/>
      <c r="E4" s="40"/>
    </row>
    <row r="5" spans="1:6" ht="16.5" thickBot="1">
      <c r="A5" s="13" t="s">
        <v>12</v>
      </c>
      <c r="B5" s="2"/>
      <c r="C5" s="2"/>
      <c r="D5" s="2"/>
      <c r="E5" s="2"/>
      <c r="F5" s="2"/>
    </row>
    <row r="6" spans="1:6" ht="12.75">
      <c r="A6" s="19" t="s">
        <v>1</v>
      </c>
      <c r="B6" s="20" t="s">
        <v>2</v>
      </c>
      <c r="C6" s="21" t="s">
        <v>2</v>
      </c>
      <c r="D6" s="22" t="s">
        <v>2</v>
      </c>
      <c r="E6" s="23" t="s">
        <v>2</v>
      </c>
      <c r="F6" s="74" t="s">
        <v>5</v>
      </c>
    </row>
    <row r="7" spans="1:6" ht="12.75">
      <c r="A7" s="24"/>
      <c r="B7" s="25" t="s">
        <v>3</v>
      </c>
      <c r="C7" s="26" t="s">
        <v>9</v>
      </c>
      <c r="D7" s="27"/>
      <c r="E7" s="28" t="s">
        <v>9</v>
      </c>
      <c r="F7" s="73" t="s">
        <v>6</v>
      </c>
    </row>
    <row r="8" spans="1:6" ht="12.75">
      <c r="A8" s="24"/>
      <c r="B8" s="25" t="s">
        <v>13</v>
      </c>
      <c r="C8" s="29" t="s">
        <v>13</v>
      </c>
      <c r="D8" s="27" t="s">
        <v>13</v>
      </c>
      <c r="E8" s="28" t="s">
        <v>13</v>
      </c>
      <c r="F8" s="73" t="s">
        <v>13</v>
      </c>
    </row>
    <row r="9" spans="1:6" ht="12.75">
      <c r="A9" s="24"/>
      <c r="B9" s="95" t="s">
        <v>41</v>
      </c>
      <c r="C9" s="96" t="s">
        <v>47</v>
      </c>
      <c r="D9" s="101" t="s">
        <v>41</v>
      </c>
      <c r="E9" s="100" t="s">
        <v>49</v>
      </c>
      <c r="F9" s="73"/>
    </row>
    <row r="10" spans="1:6" ht="12.75">
      <c r="A10" s="24"/>
      <c r="B10" s="93" t="s">
        <v>36</v>
      </c>
      <c r="C10" s="56"/>
      <c r="D10" s="27"/>
      <c r="E10" s="28"/>
      <c r="F10" s="73"/>
    </row>
    <row r="11" spans="1:6" ht="13.5" thickBot="1">
      <c r="A11" s="30"/>
      <c r="B11" s="94" t="s">
        <v>35</v>
      </c>
      <c r="C11" s="32" t="str">
        <f>+B11</f>
        <v>2000/2001</v>
      </c>
      <c r="D11" s="33" t="str">
        <f>+D3</f>
        <v>2019/20</v>
      </c>
      <c r="E11" s="72" t="str">
        <f>+D11</f>
        <v>2019/20</v>
      </c>
      <c r="F11" s="75" t="str">
        <f>+E11</f>
        <v>2019/20</v>
      </c>
    </row>
    <row r="12" spans="1:6" ht="12.75">
      <c r="A12" s="65" t="s">
        <v>23</v>
      </c>
      <c r="B12" s="69">
        <v>23.256</v>
      </c>
      <c r="C12" s="57">
        <f>+B12</f>
        <v>23.256</v>
      </c>
      <c r="D12" s="48">
        <v>33</v>
      </c>
      <c r="E12" s="57">
        <f>+D12</f>
        <v>33</v>
      </c>
      <c r="F12" s="58">
        <f aca="true" t="shared" si="0" ref="F12:F23">IF(D12=0,"",+D12-B12)</f>
        <v>9.744</v>
      </c>
    </row>
    <row r="13" spans="1:6" ht="12.75">
      <c r="A13" s="66" t="s">
        <v>24</v>
      </c>
      <c r="B13" s="70">
        <v>96.9</v>
      </c>
      <c r="C13" s="59">
        <f aca="true" t="shared" si="1" ref="C13:C23">+C12+B13</f>
        <v>120.156</v>
      </c>
      <c r="D13" s="49">
        <v>68.5</v>
      </c>
      <c r="E13" s="59">
        <f aca="true" t="shared" si="2" ref="E13:E20">+D13+E12</f>
        <v>101.5</v>
      </c>
      <c r="F13" s="60">
        <f t="shared" si="0"/>
        <v>-28.400000000000006</v>
      </c>
    </row>
    <row r="14" spans="1:6" ht="12.75">
      <c r="A14" s="66" t="s">
        <v>25</v>
      </c>
      <c r="B14" s="70">
        <v>56.202000000000005</v>
      </c>
      <c r="C14" s="59">
        <f t="shared" si="1"/>
        <v>176.358</v>
      </c>
      <c r="D14" s="49">
        <v>69</v>
      </c>
      <c r="E14" s="59">
        <f t="shared" si="2"/>
        <v>170.5</v>
      </c>
      <c r="F14" s="60">
        <f t="shared" si="0"/>
        <v>12.797999999999995</v>
      </c>
    </row>
    <row r="15" spans="1:6" ht="12.75">
      <c r="A15" s="66" t="s">
        <v>26</v>
      </c>
      <c r="B15" s="70">
        <v>88.50200000000001</v>
      </c>
      <c r="C15" s="59">
        <f t="shared" si="1"/>
        <v>264.86</v>
      </c>
      <c r="D15" s="49">
        <v>31</v>
      </c>
      <c r="E15" s="59">
        <f t="shared" si="2"/>
        <v>201.5</v>
      </c>
      <c r="F15" s="60">
        <f t="shared" si="0"/>
        <v>-57.50200000000001</v>
      </c>
    </row>
    <row r="16" spans="1:6" ht="12.75">
      <c r="A16" s="66" t="s">
        <v>27</v>
      </c>
      <c r="B16" s="70">
        <v>72.352</v>
      </c>
      <c r="C16" s="59">
        <f t="shared" si="1"/>
        <v>337.212</v>
      </c>
      <c r="D16" s="49">
        <v>64</v>
      </c>
      <c r="E16" s="59">
        <f t="shared" si="2"/>
        <v>265.5</v>
      </c>
      <c r="F16" s="60">
        <f t="shared" si="0"/>
        <v>-8.352000000000004</v>
      </c>
    </row>
    <row r="17" spans="1:6" ht="12.75">
      <c r="A17" s="66" t="s">
        <v>28</v>
      </c>
      <c r="B17" s="70">
        <v>79.458</v>
      </c>
      <c r="C17" s="59">
        <f t="shared" si="1"/>
        <v>416.66999999999996</v>
      </c>
      <c r="D17" s="49">
        <v>140</v>
      </c>
      <c r="E17" s="59">
        <f t="shared" si="2"/>
        <v>405.5</v>
      </c>
      <c r="F17" s="60">
        <f t="shared" si="0"/>
        <v>60.542</v>
      </c>
    </row>
    <row r="18" spans="1:6" ht="12.75">
      <c r="A18" s="66" t="s">
        <v>29</v>
      </c>
      <c r="B18" s="70">
        <v>74.93599999999999</v>
      </c>
      <c r="C18" s="59">
        <f t="shared" si="1"/>
        <v>491.60599999999994</v>
      </c>
      <c r="D18" s="49">
        <v>117</v>
      </c>
      <c r="E18" s="59">
        <f t="shared" si="2"/>
        <v>522.5</v>
      </c>
      <c r="F18" s="60">
        <f t="shared" si="0"/>
        <v>42.06400000000001</v>
      </c>
    </row>
    <row r="19" spans="1:6" ht="12.75">
      <c r="A19" s="66" t="s">
        <v>30</v>
      </c>
      <c r="B19" s="70">
        <v>123.386</v>
      </c>
      <c r="C19" s="59">
        <f t="shared" si="1"/>
        <v>614.992</v>
      </c>
      <c r="D19" s="49">
        <v>94</v>
      </c>
      <c r="E19" s="59">
        <f t="shared" si="2"/>
        <v>616.5</v>
      </c>
      <c r="F19" s="60">
        <f t="shared" si="0"/>
        <v>-29.385999999999996</v>
      </c>
    </row>
    <row r="20" spans="1:6" ht="12.75">
      <c r="A20" s="66" t="s">
        <v>31</v>
      </c>
      <c r="B20" s="70">
        <v>83.98</v>
      </c>
      <c r="C20" s="59">
        <f t="shared" si="1"/>
        <v>698.972</v>
      </c>
      <c r="D20" s="61">
        <v>9</v>
      </c>
      <c r="E20" s="59">
        <f t="shared" si="2"/>
        <v>625.5</v>
      </c>
      <c r="F20" s="60">
        <f t="shared" si="0"/>
        <v>-74.98</v>
      </c>
    </row>
    <row r="21" spans="1:7" ht="12.75">
      <c r="A21" s="66" t="s">
        <v>32</v>
      </c>
      <c r="B21" s="70">
        <v>65.246</v>
      </c>
      <c r="C21" s="59">
        <f t="shared" si="1"/>
        <v>764.218</v>
      </c>
      <c r="D21" s="61"/>
      <c r="E21" s="59"/>
      <c r="F21" s="60">
        <f t="shared" si="0"/>
      </c>
      <c r="G21" s="82"/>
    </row>
    <row r="22" spans="1:6" ht="12.75">
      <c r="A22" s="66" t="s">
        <v>33</v>
      </c>
      <c r="B22" s="70">
        <v>61.37</v>
      </c>
      <c r="C22" s="59">
        <f t="shared" si="1"/>
        <v>825.588</v>
      </c>
      <c r="D22" s="61"/>
      <c r="E22" s="59"/>
      <c r="F22" s="60">
        <f t="shared" si="0"/>
      </c>
    </row>
    <row r="23" spans="1:6" ht="13.5" thickBot="1">
      <c r="A23" s="67" t="s">
        <v>34</v>
      </c>
      <c r="B23" s="71">
        <v>28.424</v>
      </c>
      <c r="C23" s="62">
        <f t="shared" si="1"/>
        <v>854.012</v>
      </c>
      <c r="D23" s="63"/>
      <c r="E23" s="62"/>
      <c r="F23" s="87">
        <f t="shared" si="0"/>
      </c>
    </row>
    <row r="24" spans="1:6" ht="12.75">
      <c r="A24" s="4"/>
      <c r="B24" s="4"/>
      <c r="C24" s="4"/>
      <c r="D24" s="4"/>
      <c r="E24" s="4"/>
      <c r="F24" s="35">
        <f>SUM(F12:F23)</f>
        <v>-73.47200000000001</v>
      </c>
    </row>
    <row r="25" spans="1:6" ht="12.75">
      <c r="A25" s="4"/>
      <c r="B25" s="4"/>
      <c r="C25" s="4"/>
      <c r="D25" s="4"/>
      <c r="E25" s="4"/>
      <c r="F25" s="4"/>
    </row>
    <row r="26" spans="1:6" ht="12.75">
      <c r="A26" s="82"/>
      <c r="B26" s="3"/>
      <c r="C26" s="3"/>
      <c r="D26" s="3"/>
      <c r="E26" s="3"/>
      <c r="F26" s="3"/>
    </row>
    <row r="27" ht="12.75">
      <c r="A27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2019-09-24T05:08:27Z</cp:lastPrinted>
  <dcterms:created xsi:type="dcterms:W3CDTF">1999-04-30T04:59:30Z</dcterms:created>
  <dcterms:modified xsi:type="dcterms:W3CDTF">2020-05-14T04:55:05Z</dcterms:modified>
  <cp:category/>
  <cp:version/>
  <cp:contentType/>
  <cp:contentStatus/>
</cp:coreProperties>
</file>