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8970" windowHeight="6600" tabRatio="605" activeTab="0"/>
  </bookViews>
  <sheets>
    <sheet name="Heizenergie" sheetId="1" r:id="rId1"/>
    <sheet name="Strom Schule RED" sheetId="2" r:id="rId2"/>
    <sheet name="Wasser Spiel" sheetId="3" r:id="rId3"/>
    <sheet name="Wasser Schule" sheetId="4" r:id="rId4"/>
  </sheets>
  <externalReferences>
    <externalReference r:id="rId7"/>
    <externalReference r:id="rId8"/>
  </externalReferences>
  <definedNames>
    <definedName name="_xlnm.Print_Area" localSheetId="3">'Wasser Schule'!$A:$IV</definedName>
  </definedNames>
  <calcPr fullCalcOnLoad="1"/>
</workbook>
</file>

<file path=xl/sharedStrings.xml><?xml version="1.0" encoding="utf-8"?>
<sst xmlns="http://schemas.openxmlformats.org/spreadsheetml/2006/main" count="163" uniqueCount="50">
  <si>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</si>
  <si>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</si>
  <si>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</si>
  <si>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</si>
  <si>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</si>
  <si>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</si>
  <si>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</si>
  <si>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</si>
  <si>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</si>
  <si>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</si>
  <si>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</si>
  <si>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</si>
  <si>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</si>
  <si>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</si>
  <si>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</si>
  <si>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</si>
  <si>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</si>
  <si>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</si>
  <si>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</si>
  <si>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</si>
  <si>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1997/2000</t>
  </si>
  <si>
    <t>1997/2001</t>
  </si>
  <si>
    <t>97/00</t>
  </si>
  <si>
    <t>Heizenergie -Erdgas-</t>
  </si>
  <si>
    <t xml:space="preserve">  Ergebnisse der Paula-Modersohn-Schule</t>
  </si>
  <si>
    <t>Ergebnisse der Paula-Modersohn-Schule Spielhalle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</si>
  <si>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</si>
  <si>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</si>
  <si>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</si>
  <si>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</si>
  <si>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</si>
  <si>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</si>
  <si>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</si>
  <si>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</si>
  <si>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</si>
  <si>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</si>
  <si>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</si>
  <si>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</si>
  <si>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Zähler Faktor 40</t>
  </si>
  <si>
    <t>Seestadt Immobilien</t>
  </si>
  <si>
    <t>Red 2006 -3%</t>
  </si>
  <si>
    <t>Red 2004 -8%</t>
  </si>
  <si>
    <t>Red 2009 -2%</t>
  </si>
  <si>
    <t>Red 2010 -9%</t>
  </si>
  <si>
    <t>Reduzierung</t>
  </si>
  <si>
    <t>in 2004 -9%</t>
  </si>
  <si>
    <t>in 2003 -10%</t>
  </si>
  <si>
    <t>in 2012 - 45%</t>
  </si>
  <si>
    <t>in 2013 - 45%</t>
  </si>
  <si>
    <t>Red 2019 -7%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</si>
</sst>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_-* #,##0.00\ [$€-1]_-;\-* #,##0.00\ [$€-1]_-;_-* &quot;-&quot;??\ [$€-1]_-"/>
    <numFmt numFmtId="174" formatCode="0.0"/>
    <numFmt numFmtId="175" formatCode="0.000000"/>
    <numFmt numFmtId="176" formatCode="0.00000"/>
    <numFmt numFmtId="177" formatCode="0.0000"/>
    <numFmt numFmtId="178" formatCode="0.000"/>
  </numFmts>
  <fonts count="5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4.75"/>
      <color indexed="8"/>
      <name val="Arial"/>
      <family val="0"/>
    </font>
    <font>
      <sz val="12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3" fontId="0" fillId="0" borderId="3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35" borderId="40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35" borderId="43" xfId="0" applyNumberFormat="1" applyFont="1" applyFill="1" applyBorder="1" applyAlignment="1">
      <alignment/>
    </xf>
    <xf numFmtId="3" fontId="1" fillId="34" borderId="41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5" borderId="45" xfId="0" applyNumberFormat="1" applyFont="1" applyFill="1" applyBorder="1" applyAlignment="1">
      <alignment/>
    </xf>
    <xf numFmtId="3" fontId="1" fillId="35" borderId="46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0" fontId="0" fillId="33" borderId="47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1" fillId="34" borderId="16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4" borderId="48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2" fillId="34" borderId="49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3" fontId="1" fillId="36" borderId="51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" fontId="0" fillId="33" borderId="27" xfId="0" applyNumberFormat="1" applyFont="1" applyFill="1" applyBorder="1" applyAlignment="1">
      <alignment horizontal="center"/>
    </xf>
    <xf numFmtId="17" fontId="0" fillId="33" borderId="52" xfId="0" applyNumberFormat="1" applyFont="1" applyFill="1" applyBorder="1" applyAlignment="1">
      <alignment horizontal="center"/>
    </xf>
    <xf numFmtId="17" fontId="0" fillId="33" borderId="53" xfId="0" applyNumberFormat="1" applyFont="1" applyFill="1" applyBorder="1" applyAlignment="1">
      <alignment horizontal="center"/>
    </xf>
    <xf numFmtId="17" fontId="0" fillId="37" borderId="0" xfId="0" applyNumberFormat="1" applyFont="1" applyFill="1" applyBorder="1" applyAlignment="1">
      <alignment horizontal="left"/>
    </xf>
    <xf numFmtId="16" fontId="0" fillId="33" borderId="32" xfId="0" applyNumberFormat="1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35" borderId="45" xfId="0" applyNumberFormat="1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3" fontId="0" fillId="0" borderId="33" xfId="0" applyNumberFormat="1" applyFont="1" applyBorder="1" applyAlignment="1">
      <alignment/>
    </xf>
    <xf numFmtId="0" fontId="0" fillId="33" borderId="59" xfId="0" applyFont="1" applyFill="1" applyBorder="1" applyAlignment="1">
      <alignment horizontal="center"/>
    </xf>
    <xf numFmtId="3" fontId="1" fillId="35" borderId="60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8" fillId="0" borderId="0" xfId="0" applyFont="1" applyAlignment="1">
      <alignment/>
    </xf>
    <xf numFmtId="3" fontId="1" fillId="35" borderId="6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0" fillId="0" borderId="63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3" fontId="0" fillId="34" borderId="13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0" fontId="0" fillId="39" borderId="22" xfId="0" applyFont="1" applyFill="1" applyBorder="1" applyAlignment="1">
      <alignment horizontal="center"/>
    </xf>
    <xf numFmtId="3" fontId="1" fillId="40" borderId="0" xfId="0" applyNumberFormat="1" applyFont="1" applyFill="1" applyAlignment="1">
      <alignment/>
    </xf>
    <xf numFmtId="0" fontId="0" fillId="41" borderId="22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/>
    </xf>
    <xf numFmtId="0" fontId="0" fillId="41" borderId="23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11" borderId="64" xfId="0" applyFont="1" applyFill="1" applyBorder="1" applyAlignment="1">
      <alignment horizontal="center"/>
    </xf>
    <xf numFmtId="0" fontId="0" fillId="11" borderId="23" xfId="0" applyFont="1" applyFill="1" applyBorder="1" applyAlignment="1">
      <alignment horizontal="center"/>
    </xf>
    <xf numFmtId="3" fontId="0" fillId="35" borderId="62" xfId="0" applyNumberFormat="1" applyFont="1" applyFill="1" applyBorder="1" applyAlignment="1">
      <alignment/>
    </xf>
    <xf numFmtId="0" fontId="1" fillId="38" borderId="59" xfId="0" applyFont="1" applyFill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1" fillId="42" borderId="59" xfId="0" applyFont="1" applyFill="1" applyBorder="1" applyAlignment="1">
      <alignment horizontal="center"/>
    </xf>
    <xf numFmtId="0" fontId="1" fillId="42" borderId="30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41" borderId="59" xfId="0" applyFont="1" applyFill="1" applyBorder="1" applyAlignment="1">
      <alignment horizontal="center"/>
    </xf>
    <xf numFmtId="0" fontId="1" fillId="41" borderId="30" xfId="0" applyFont="1" applyFill="1" applyBorder="1" applyAlignment="1">
      <alignment horizontal="center"/>
    </xf>
    <xf numFmtId="0" fontId="1" fillId="9" borderId="59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085"/>
          <c:y val="0.0237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825"/>
          <c:y val="0.12325"/>
          <c:w val="0.935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Heizenergie!$C$17</c:f>
              <c:strCache>
                <c:ptCount val="1"/>
                <c:pt idx="0">
                  <c:v>1997/2001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Heizenergie!$A$18:$A$29</c:f>
              <c:strCache/>
            </c:strRef>
          </c:cat>
          <c:val>
            <c:numRef>
              <c:f>Heizenergie!$C$18:$C$29</c:f>
              <c:numCache/>
            </c:numRef>
          </c:val>
          <c:smooth val="0"/>
        </c:ser>
        <c:ser>
          <c:idx val="1"/>
          <c:order val="1"/>
          <c:tx>
            <c:strRef>
              <c:f>Heizenergie!$I$17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Heizenergie!$A$18:$A$29</c:f>
              <c:strCache/>
            </c:strRef>
          </c:cat>
          <c:val>
            <c:numRef>
              <c:f>Heizenergie!$I$18:$I$29</c:f>
              <c:numCache/>
            </c:numRef>
          </c:val>
          <c:smooth val="0"/>
        </c:ser>
        <c:marker val="1"/>
        <c:axId val="2023104"/>
        <c:axId val="15838401"/>
      </c:lineChart>
      <c:catAx>
        <c:axId val="2023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38401"/>
        <c:crosses val="autoZero"/>
        <c:auto val="1"/>
        <c:lblOffset val="100"/>
        <c:tickLblSkip val="1"/>
        <c:noMultiLvlLbl val="0"/>
      </c:catAx>
      <c:valAx>
        <c:axId val="1583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4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3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0125"/>
          <c:w val="0.304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"/>
          <c:y val="0.0875"/>
          <c:w val="0.919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'Strom Schule RED'!$E$13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'Strom Schule RED'!$A$14:$A$25</c:f>
              <c:strCache/>
            </c:strRef>
          </c:cat>
          <c:val>
            <c:numRef>
              <c:f>'Strom Schule RED'!$E$14:$E$25</c:f>
              <c:numCache/>
            </c:numRef>
          </c:val>
          <c:smooth val="0"/>
        </c:ser>
        <c:ser>
          <c:idx val="1"/>
          <c:order val="1"/>
          <c:tx>
            <c:strRef>
              <c:f>'Strom Schule RED'!$G$13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'Strom Schule RED'!$A$14:$A$25</c:f>
              <c:strCache/>
            </c:strRef>
          </c:cat>
          <c:val>
            <c:numRef>
              <c:f>'Strom Schule RED'!$G$14:$G$25</c:f>
              <c:numCache/>
            </c:numRef>
          </c:val>
          <c:smooth val="0"/>
        </c:ser>
        <c:marker val="1"/>
        <c:axId val="45394666"/>
        <c:axId val="49241979"/>
      </c:lineChart>
      <c:catAx>
        <c:axId val="4539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979"/>
        <c:crosses val="autoZero"/>
        <c:auto val="1"/>
        <c:lblOffset val="100"/>
        <c:tickLblSkip val="1"/>
        <c:noMultiLvlLbl val="0"/>
      </c:catAx>
      <c:valAx>
        <c:axId val="49241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75"/>
          <c:y val="0.92675"/>
          <c:w val="0.319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.0425"/>
          <c:y val="-0.00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9025"/>
          <c:y val="0.076"/>
          <c:w val="0.868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'Wasser Spiel'!$C$13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'Wasser Spiel'!$A$14:$A$25</c:f>
              <c:strCache/>
            </c:strRef>
          </c:cat>
          <c:val>
            <c:numRef>
              <c:f>'Wasser Spiel'!$C$14:$C$25</c:f>
              <c:numCache/>
            </c:numRef>
          </c:val>
          <c:smooth val="0"/>
        </c:ser>
        <c:ser>
          <c:idx val="1"/>
          <c:order val="1"/>
          <c:tx>
            <c:strRef>
              <c:f>'Wasser Spiel'!$E$13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'Wasser Spiel'!$A$14:$A$25</c:f>
              <c:strCache/>
            </c:strRef>
          </c:cat>
          <c:val>
            <c:numRef>
              <c:f>'Wasser Spiel'!$E$14:$E$25</c:f>
              <c:numCache/>
            </c:numRef>
          </c:val>
          <c:smooth val="0"/>
        </c:ser>
        <c:marker val="1"/>
        <c:axId val="5655220"/>
        <c:axId val="30537429"/>
      </c:lineChart>
      <c:catAx>
        <c:axId val="5655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7429"/>
        <c:crosses val="autoZero"/>
        <c:auto val="1"/>
        <c:lblOffset val="100"/>
        <c:tickLblSkip val="1"/>
        <c:noMultiLvlLbl val="0"/>
      </c:catAx>
      <c:valAx>
        <c:axId val="3053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5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25"/>
          <c:y val="0.94175"/>
          <c:w val="0.383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.00375"/>
          <c:y val="-0.019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8475"/>
          <c:w val="0.978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'Wasser Schule'!$C$11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'Wasser Schule'!$A$12:$A$23</c:f>
              <c:strCache/>
            </c:strRef>
          </c:cat>
          <c:val>
            <c:numRef>
              <c:f>'Wasser Schule'!$C$12:$C$23</c:f>
              <c:numCache/>
            </c:numRef>
          </c:val>
          <c:smooth val="0"/>
        </c:ser>
        <c:ser>
          <c:idx val="1"/>
          <c:order val="1"/>
          <c:tx>
            <c:strRef>
              <c:f>'Wasser Schule'!$E$11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'Wasser Schule'!$A$12:$A$23</c:f>
              <c:strCache/>
            </c:strRef>
          </c:cat>
          <c:val>
            <c:numRef>
              <c:f>'Wasser Schule'!$E$12:$E$23</c:f>
              <c:numCache/>
            </c:numRef>
          </c:val>
          <c:smooth val="0"/>
        </c:ser>
        <c:marker val="1"/>
        <c:axId val="44075038"/>
        <c:axId val="62246095"/>
      </c:lineChart>
      <c:catAx>
        <c:axId val="44075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46095"/>
        <c:crosses val="autoZero"/>
        <c:auto val="1"/>
        <c:lblOffset val="100"/>
        <c:tickLblSkip val="1"/>
        <c:noMultiLvlLbl val="0"/>
      </c:catAx>
      <c:valAx>
        <c:axId val="62246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75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"/>
          <c:y val="0.9425"/>
          <c:w val="0.323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66675</xdr:rowOff>
    </xdr:from>
    <xdr:to>
      <xdr:col>9</xdr:col>
      <xdr:colOff>542925</xdr:colOff>
      <xdr:row>46</xdr:row>
      <xdr:rowOff>133350</xdr:rowOff>
    </xdr:to>
    <xdr:graphicFrame>
      <xdr:nvGraphicFramePr>
        <xdr:cNvPr id="1" name="Diagramm 4"/>
        <xdr:cNvGraphicFramePr/>
      </xdr:nvGraphicFramePr>
      <xdr:xfrm>
        <a:off x="38100" y="5410200"/>
        <a:ext cx="56292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57150</xdr:rowOff>
    </xdr:from>
    <xdr:to>
      <xdr:col>8</xdr:col>
      <xdr:colOff>438150</xdr:colOff>
      <xdr:row>47</xdr:row>
      <xdr:rowOff>152400</xdr:rowOff>
    </xdr:to>
    <xdr:graphicFrame>
      <xdr:nvGraphicFramePr>
        <xdr:cNvPr id="1" name="Diagramm 1"/>
        <xdr:cNvGraphicFramePr/>
      </xdr:nvGraphicFramePr>
      <xdr:xfrm>
        <a:off x="0" y="4781550"/>
        <a:ext cx="5372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38100</xdr:rowOff>
    </xdr:from>
    <xdr:to>
      <xdr:col>6</xdr:col>
      <xdr:colOff>257175</xdr:colOff>
      <xdr:row>51</xdr:row>
      <xdr:rowOff>0</xdr:rowOff>
    </xdr:to>
    <xdr:graphicFrame>
      <xdr:nvGraphicFramePr>
        <xdr:cNvPr id="1" name="Diagramm 2"/>
        <xdr:cNvGraphicFramePr/>
      </xdr:nvGraphicFramePr>
      <xdr:xfrm>
        <a:off x="152400" y="4772025"/>
        <a:ext cx="50292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6</xdr:col>
      <xdr:colOff>457200</xdr:colOff>
      <xdr:row>46</xdr:row>
      <xdr:rowOff>133350</xdr:rowOff>
    </xdr:to>
    <xdr:graphicFrame>
      <xdr:nvGraphicFramePr>
        <xdr:cNvPr id="1" name="Diagramm 3"/>
        <xdr:cNvGraphicFramePr/>
      </xdr:nvGraphicFramePr>
      <xdr:xfrm>
        <a:off x="0" y="4438650"/>
        <a:ext cx="5305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I28" sqref="I28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10.140625" style="2" bestFit="1" customWidth="1"/>
    <col min="5" max="5" width="9.140625" style="2" bestFit="1" customWidth="1"/>
    <col min="6" max="6" width="8.140625" style="2" customWidth="1"/>
    <col min="7" max="7" width="5.7109375" style="2" customWidth="1"/>
    <col min="8" max="8" width="9.28125" style="2" customWidth="1"/>
    <col min="9" max="10" width="9.57421875" style="2" customWidth="1"/>
    <col min="11" max="16384" width="11.57421875" style="2" customWidth="1"/>
  </cols>
  <sheetData>
    <row r="1" ht="15">
      <c r="A1" s="2" t="s">
        <v>39</v>
      </c>
    </row>
    <row r="3" spans="1:5" s="1" customFormat="1" ht="21" thickBot="1">
      <c r="A3" s="1" t="s">
        <v>0</v>
      </c>
      <c r="E3" s="1" t="str">
        <f>+'[1]Heizenergie'!$E$2</f>
        <v>2019/20</v>
      </c>
    </row>
    <row r="4" spans="1:9" s="1" customFormat="1" ht="21" thickBot="1">
      <c r="A4" s="63" t="s">
        <v>24</v>
      </c>
      <c r="B4" s="66"/>
      <c r="C4" s="66"/>
      <c r="D4" s="66"/>
      <c r="E4" s="66"/>
      <c r="F4" s="66"/>
      <c r="G4" s="66"/>
      <c r="H4" s="66"/>
      <c r="I4" s="67"/>
    </row>
    <row r="5" s="3" customFormat="1" ht="13.5" thickBot="1">
      <c r="A5" s="5" t="s">
        <v>23</v>
      </c>
    </row>
    <row r="6" spans="1:10" s="3" customFormat="1" ht="15.75" customHeight="1">
      <c r="A6" s="28">
        <v>1</v>
      </c>
      <c r="B6" s="29">
        <v>2</v>
      </c>
      <c r="C6" s="41"/>
      <c r="D6" s="30">
        <v>3</v>
      </c>
      <c r="E6" s="31">
        <v>4</v>
      </c>
      <c r="F6" s="30">
        <v>5</v>
      </c>
      <c r="G6" s="31">
        <v>6</v>
      </c>
      <c r="H6" s="29">
        <v>7</v>
      </c>
      <c r="I6" s="29">
        <v>8</v>
      </c>
      <c r="J6" s="57">
        <v>9</v>
      </c>
    </row>
    <row r="7" spans="1:10" s="3" customFormat="1" ht="12.75">
      <c r="A7" s="20" t="s">
        <v>1</v>
      </c>
      <c r="B7" s="21" t="s">
        <v>2</v>
      </c>
      <c r="C7" s="21" t="s">
        <v>2</v>
      </c>
      <c r="D7" s="23" t="s">
        <v>2</v>
      </c>
      <c r="E7" s="32" t="s">
        <v>2</v>
      </c>
      <c r="F7" s="33" t="s">
        <v>18</v>
      </c>
      <c r="G7" s="32"/>
      <c r="H7" s="34" t="s">
        <v>10</v>
      </c>
      <c r="I7" s="34" t="s">
        <v>10</v>
      </c>
      <c r="J7" s="56" t="s">
        <v>15</v>
      </c>
    </row>
    <row r="8" spans="1:10" s="3" customFormat="1" ht="12.75">
      <c r="A8" s="20"/>
      <c r="B8" s="21" t="s">
        <v>3</v>
      </c>
      <c r="C8" s="21" t="s">
        <v>3</v>
      </c>
      <c r="D8" s="23"/>
      <c r="E8" s="32" t="s">
        <v>9</v>
      </c>
      <c r="F8" s="21" t="s">
        <v>3</v>
      </c>
      <c r="G8" s="32"/>
      <c r="H8" s="34" t="s">
        <v>2</v>
      </c>
      <c r="I8" s="34" t="s">
        <v>2</v>
      </c>
      <c r="J8" s="56" t="s">
        <v>16</v>
      </c>
    </row>
    <row r="9" spans="1:10" s="3" customFormat="1" ht="12.75">
      <c r="A9" s="20"/>
      <c r="B9" s="21"/>
      <c r="C9" s="21" t="s">
        <v>9</v>
      </c>
      <c r="D9" s="23"/>
      <c r="E9" s="32"/>
      <c r="F9" s="21"/>
      <c r="G9" s="32"/>
      <c r="H9" s="34"/>
      <c r="I9" s="34" t="s">
        <v>9</v>
      </c>
      <c r="J9" s="56" t="s">
        <v>17</v>
      </c>
    </row>
    <row r="10" spans="1:10" s="3" customFormat="1" ht="12.75">
      <c r="A10" s="20"/>
      <c r="B10" s="21" t="s">
        <v>4</v>
      </c>
      <c r="C10" s="21" t="s">
        <v>4</v>
      </c>
      <c r="D10" s="23" t="s">
        <v>4</v>
      </c>
      <c r="E10" s="32" t="s">
        <v>4</v>
      </c>
      <c r="F10" s="21"/>
      <c r="G10" s="32"/>
      <c r="H10" s="34" t="s">
        <v>4</v>
      </c>
      <c r="I10" s="34" t="s">
        <v>4</v>
      </c>
      <c r="J10" s="56" t="s">
        <v>4</v>
      </c>
    </row>
    <row r="11" spans="1:10" s="3" customFormat="1" ht="12.75">
      <c r="A11" s="20"/>
      <c r="B11" s="21"/>
      <c r="C11" s="21"/>
      <c r="D11" s="23"/>
      <c r="E11" s="32"/>
      <c r="F11" s="21"/>
      <c r="G11" s="32"/>
      <c r="H11" s="34" t="s">
        <v>14</v>
      </c>
      <c r="I11" s="34"/>
      <c r="J11" s="56"/>
    </row>
    <row r="12" spans="1:10" s="3" customFormat="1" ht="12.75">
      <c r="A12" s="20"/>
      <c r="B12" s="21"/>
      <c r="C12" s="21"/>
      <c r="D12" s="23"/>
      <c r="E12" s="32"/>
      <c r="F12" s="21"/>
      <c r="G12" s="32"/>
      <c r="H12" s="34"/>
      <c r="I12" s="34"/>
      <c r="J12" s="56"/>
    </row>
    <row r="13" spans="1:10" s="3" customFormat="1" ht="12.75">
      <c r="A13" s="20"/>
      <c r="B13" s="112" t="s">
        <v>41</v>
      </c>
      <c r="C13" s="113"/>
      <c r="D13" s="120" t="s">
        <v>49</v>
      </c>
      <c r="E13" s="121"/>
      <c r="F13" s="21"/>
      <c r="G13" s="32"/>
      <c r="H13" s="89"/>
      <c r="I13" s="34"/>
      <c r="J13" s="56"/>
    </row>
    <row r="14" spans="1:10" s="3" customFormat="1" ht="12.75">
      <c r="A14" s="20"/>
      <c r="B14" s="114" t="s">
        <v>40</v>
      </c>
      <c r="C14" s="115"/>
      <c r="D14" s="23"/>
      <c r="E14" s="32"/>
      <c r="F14" s="21"/>
      <c r="G14" s="32"/>
      <c r="H14" s="89"/>
      <c r="I14" s="34"/>
      <c r="J14" s="56"/>
    </row>
    <row r="15" spans="1:10" s="3" customFormat="1" ht="12.75">
      <c r="A15" s="20"/>
      <c r="B15" s="116" t="s">
        <v>42</v>
      </c>
      <c r="C15" s="117"/>
      <c r="D15" s="23"/>
      <c r="E15" s="32"/>
      <c r="F15" s="21"/>
      <c r="G15" s="32"/>
      <c r="H15" s="89"/>
      <c r="I15" s="34"/>
      <c r="J15" s="56"/>
    </row>
    <row r="16" spans="1:10" s="3" customFormat="1" ht="12.75">
      <c r="A16" s="20"/>
      <c r="B16" s="118" t="s">
        <v>43</v>
      </c>
      <c r="C16" s="119"/>
      <c r="D16" s="23"/>
      <c r="E16" s="32"/>
      <c r="F16" s="21"/>
      <c r="G16" s="32"/>
      <c r="H16" s="89"/>
      <c r="I16" s="34"/>
      <c r="J16" s="56"/>
    </row>
    <row r="17" spans="1:10" s="3" customFormat="1" ht="13.5" thickBot="1">
      <c r="A17" s="24"/>
      <c r="B17" s="25" t="s">
        <v>20</v>
      </c>
      <c r="C17" s="25" t="s">
        <v>21</v>
      </c>
      <c r="D17" s="27" t="str">
        <f>+E3</f>
        <v>2019/20</v>
      </c>
      <c r="E17" s="35" t="str">
        <f>+D17</f>
        <v>2019/20</v>
      </c>
      <c r="F17" s="25" t="s">
        <v>22</v>
      </c>
      <c r="G17" s="76"/>
      <c r="H17" s="27" t="str">
        <f>+E17</f>
        <v>2019/20</v>
      </c>
      <c r="I17" s="34" t="str">
        <f>+H17</f>
        <v>2019/20</v>
      </c>
      <c r="J17" s="82" t="str">
        <f>+I17</f>
        <v>2019/20</v>
      </c>
    </row>
    <row r="18" spans="1:10" s="3" customFormat="1" ht="12.75">
      <c r="A18" s="72" t="s">
        <v>26</v>
      </c>
      <c r="B18" s="9">
        <v>22673.237051171087</v>
      </c>
      <c r="C18" s="9">
        <f>+B18</f>
        <v>22673.237051171087</v>
      </c>
      <c r="D18" s="36">
        <v>26570</v>
      </c>
      <c r="E18" s="6">
        <f>+D18</f>
        <v>26570</v>
      </c>
      <c r="F18" s="9">
        <v>24</v>
      </c>
      <c r="G18" s="98">
        <f>+IF(D18=0,"",F18)</f>
        <v>24</v>
      </c>
      <c r="H18" s="77">
        <f aca="true" t="shared" si="0" ref="H18:H23">(IF(D18=0,"",+D18/G18*F18))</f>
        <v>26570</v>
      </c>
      <c r="I18" s="77">
        <f>+H18</f>
        <v>26570</v>
      </c>
      <c r="J18" s="78">
        <f aca="true" t="shared" si="1" ref="J18:J23">+H18-B18</f>
        <v>3896.762948828913</v>
      </c>
    </row>
    <row r="19" spans="1:10" s="3" customFormat="1" ht="12.75">
      <c r="A19" s="73" t="s">
        <v>27</v>
      </c>
      <c r="B19" s="10">
        <v>55994.028721985276</v>
      </c>
      <c r="C19" s="10">
        <f>+C18+B19</f>
        <v>78667.26577315637</v>
      </c>
      <c r="D19" s="37">
        <v>41600</v>
      </c>
      <c r="E19" s="7">
        <f aca="true" t="shared" si="2" ref="E19:E29">+E18+D19</f>
        <v>68170</v>
      </c>
      <c r="F19" s="10">
        <v>90</v>
      </c>
      <c r="G19" s="99">
        <f>+IF(D19=0,"",'[2]Tabelle1'!$B$4)</f>
        <v>145</v>
      </c>
      <c r="H19" s="8">
        <f t="shared" si="0"/>
        <v>25820.689655172413</v>
      </c>
      <c r="I19" s="8">
        <f aca="true" t="shared" si="3" ref="I19:I25">+H19+I18</f>
        <v>52390.68965517241</v>
      </c>
      <c r="J19" s="58">
        <f t="shared" si="1"/>
        <v>-30173.339066812863</v>
      </c>
    </row>
    <row r="20" spans="1:10" s="3" customFormat="1" ht="12.75">
      <c r="A20" s="73" t="s">
        <v>28</v>
      </c>
      <c r="B20" s="10">
        <v>145966.0872978964</v>
      </c>
      <c r="C20" s="10">
        <f aca="true" t="shared" si="4" ref="C20:C28">+C19+B20</f>
        <v>224633.35307105276</v>
      </c>
      <c r="D20" s="37">
        <f>9.88*4160</f>
        <v>41100.8</v>
      </c>
      <c r="E20" s="7">
        <f t="shared" si="2"/>
        <v>109270.8</v>
      </c>
      <c r="F20" s="10">
        <v>314</v>
      </c>
      <c r="G20" s="99">
        <f>+IF(D20=0,"",'[2]Tabelle1'!$B$5)</f>
        <v>264</v>
      </c>
      <c r="H20" s="8">
        <f t="shared" si="0"/>
        <v>48885.04242424243</v>
      </c>
      <c r="I20" s="8">
        <f t="shared" si="3"/>
        <v>101275.73207941484</v>
      </c>
      <c r="J20" s="58">
        <f t="shared" si="1"/>
        <v>-97081.04487365397</v>
      </c>
    </row>
    <row r="21" spans="1:10" s="3" customFormat="1" ht="12.75">
      <c r="A21" s="73" t="s">
        <v>29</v>
      </c>
      <c r="B21" s="10">
        <v>165250.25493412613</v>
      </c>
      <c r="C21" s="10">
        <f t="shared" si="4"/>
        <v>389883.60800517886</v>
      </c>
      <c r="D21" s="37">
        <f>8204*9.88</f>
        <v>81055.52</v>
      </c>
      <c r="E21" s="7">
        <f t="shared" si="2"/>
        <v>190326.32</v>
      </c>
      <c r="F21" s="10">
        <v>462</v>
      </c>
      <c r="G21" s="99">
        <f>+IF(D21=0,"",'[2]Tabelle1'!$B$6)</f>
        <v>412</v>
      </c>
      <c r="H21" s="8">
        <f t="shared" si="0"/>
        <v>90892.3549514563</v>
      </c>
      <c r="I21" s="8">
        <f t="shared" si="3"/>
        <v>192168.08703087113</v>
      </c>
      <c r="J21" s="58">
        <f t="shared" si="1"/>
        <v>-74357.89998266983</v>
      </c>
    </row>
    <row r="22" spans="1:10" s="3" customFormat="1" ht="12.75">
      <c r="A22" s="73" t="s">
        <v>30</v>
      </c>
      <c r="B22" s="10">
        <v>189947.7559839573</v>
      </c>
      <c r="C22" s="10">
        <f t="shared" si="4"/>
        <v>579831.3639891362</v>
      </c>
      <c r="D22" s="37">
        <f>17141*9.88</f>
        <v>169353.08000000002</v>
      </c>
      <c r="E22" s="7">
        <f t="shared" si="2"/>
        <v>359679.4</v>
      </c>
      <c r="F22" s="10">
        <v>516</v>
      </c>
      <c r="G22" s="99">
        <f>+IF(D22=0,"",'[2]Tabelle1'!$B$7)</f>
        <v>448</v>
      </c>
      <c r="H22" s="8">
        <f t="shared" si="0"/>
        <v>195058.45821428573</v>
      </c>
      <c r="I22" s="8">
        <f t="shared" si="3"/>
        <v>387226.54524515686</v>
      </c>
      <c r="J22" s="58">
        <f t="shared" si="1"/>
        <v>5110.702230328432</v>
      </c>
    </row>
    <row r="23" spans="1:10" s="3" customFormat="1" ht="12.75">
      <c r="A23" s="73" t="s">
        <v>31</v>
      </c>
      <c r="B23" s="10">
        <v>177219.6872508833</v>
      </c>
      <c r="C23" s="10">
        <f t="shared" si="4"/>
        <v>757051.0512400195</v>
      </c>
      <c r="D23" s="37">
        <f>9.88*18365</f>
        <v>181446.2</v>
      </c>
      <c r="E23" s="7">
        <f t="shared" si="2"/>
        <v>541125.6000000001</v>
      </c>
      <c r="F23" s="10">
        <v>489</v>
      </c>
      <c r="G23" s="99">
        <f>+IF(D23=0,"",'[2]Tabelle1'!$B$8)</f>
        <v>450</v>
      </c>
      <c r="H23" s="8">
        <f t="shared" si="0"/>
        <v>197171.53733333334</v>
      </c>
      <c r="I23" s="8">
        <f t="shared" si="3"/>
        <v>584398.0825784903</v>
      </c>
      <c r="J23" s="58">
        <f t="shared" si="1"/>
        <v>19951.85008245005</v>
      </c>
    </row>
    <row r="24" spans="1:10" s="3" customFormat="1" ht="12.75">
      <c r="A24" s="73" t="s">
        <v>32</v>
      </c>
      <c r="B24" s="10">
        <v>175766.8059970004</v>
      </c>
      <c r="C24" s="10">
        <f t="shared" si="4"/>
        <v>932817.8572370199</v>
      </c>
      <c r="D24" s="37">
        <v>159350</v>
      </c>
      <c r="E24" s="7">
        <f t="shared" si="2"/>
        <v>700475.6000000001</v>
      </c>
      <c r="F24" s="10">
        <v>436</v>
      </c>
      <c r="G24" s="99">
        <f>+IF(D24=0,"",'[2]Tabelle1'!$B$9)</f>
        <v>406</v>
      </c>
      <c r="H24" s="8">
        <f aca="true" t="shared" si="5" ref="H24:H29">(IF(D24=0,"",+D24/G24*F24))</f>
        <v>171124.6305418719</v>
      </c>
      <c r="I24" s="8">
        <f t="shared" si="3"/>
        <v>755522.7131203621</v>
      </c>
      <c r="J24" s="58">
        <f>+H24-B24</f>
        <v>-4642.175455128483</v>
      </c>
    </row>
    <row r="25" spans="1:10" s="3" customFormat="1" ht="12.75">
      <c r="A25" s="73" t="s">
        <v>33</v>
      </c>
      <c r="B25" s="10">
        <v>158989.46913351712</v>
      </c>
      <c r="C25" s="10">
        <f t="shared" si="4"/>
        <v>1091807.326370537</v>
      </c>
      <c r="D25" s="37">
        <v>146540</v>
      </c>
      <c r="E25" s="7">
        <f t="shared" si="2"/>
        <v>847015.6000000001</v>
      </c>
      <c r="F25" s="10">
        <v>424</v>
      </c>
      <c r="G25" s="99">
        <f>+IF(D25=0,"",'[2]Tabelle1'!$B$10)</f>
        <v>426</v>
      </c>
      <c r="H25" s="8">
        <f t="shared" si="5"/>
        <v>145852.01877934273</v>
      </c>
      <c r="I25" s="8">
        <f t="shared" si="3"/>
        <v>901374.7318997049</v>
      </c>
      <c r="J25" s="58">
        <f>+H25-B25</f>
        <v>-13137.45035417439</v>
      </c>
    </row>
    <row r="26" spans="1:10" s="3" customFormat="1" ht="12.75">
      <c r="A26" s="73" t="s">
        <v>34</v>
      </c>
      <c r="B26" s="13">
        <v>86086.35985819061</v>
      </c>
      <c r="C26" s="10">
        <f t="shared" si="4"/>
        <v>1177893.6862287277</v>
      </c>
      <c r="D26" s="37"/>
      <c r="E26" s="7">
        <f t="shared" si="2"/>
        <v>847015.6000000001</v>
      </c>
      <c r="F26" s="10">
        <v>316</v>
      </c>
      <c r="G26" s="99">
        <f>+IF(D26=0,"",'[2]Tabelle1'!$B$11)</f>
      </c>
      <c r="H26" s="8">
        <f t="shared" si="5"/>
      </c>
      <c r="I26" s="8"/>
      <c r="J26" s="58"/>
    </row>
    <row r="27" spans="1:10" s="3" customFormat="1" ht="12.75">
      <c r="A27" s="73" t="s">
        <v>35</v>
      </c>
      <c r="B27" s="13">
        <v>53151.91765988119</v>
      </c>
      <c r="C27" s="10">
        <f t="shared" si="4"/>
        <v>1231045.603888609</v>
      </c>
      <c r="D27" s="37"/>
      <c r="E27" s="7">
        <f t="shared" si="2"/>
        <v>847015.6000000001</v>
      </c>
      <c r="F27" s="10">
        <v>159</v>
      </c>
      <c r="G27" s="99">
        <f>+IF(D27=0,"",'[2]Tabelle1'!$B$12)</f>
      </c>
      <c r="H27" s="8">
        <f t="shared" si="5"/>
      </c>
      <c r="I27" s="8"/>
      <c r="J27" s="58"/>
    </row>
    <row r="28" spans="1:10" s="3" customFormat="1" ht="12.75">
      <c r="A28" s="73" t="s">
        <v>36</v>
      </c>
      <c r="B28" s="13">
        <v>42092.108909615155</v>
      </c>
      <c r="C28" s="10">
        <f t="shared" si="4"/>
        <v>1273137.712798224</v>
      </c>
      <c r="D28" s="37"/>
      <c r="E28" s="7">
        <f t="shared" si="2"/>
        <v>847015.6000000001</v>
      </c>
      <c r="F28" s="10">
        <v>82</v>
      </c>
      <c r="G28" s="99">
        <f>+IF(D28=0,"",'[2]Tabelle1'!$B$13)</f>
      </c>
      <c r="H28" s="8">
        <f t="shared" si="5"/>
      </c>
      <c r="I28" s="8"/>
      <c r="J28" s="58"/>
    </row>
    <row r="29" spans="1:10" s="3" customFormat="1" ht="13.5" thickBot="1">
      <c r="A29" s="74" t="s">
        <v>37</v>
      </c>
      <c r="B29" s="14">
        <v>32115.855001776323</v>
      </c>
      <c r="C29" s="14">
        <f>+C28+B29</f>
        <v>1305253.5678000003</v>
      </c>
      <c r="D29" s="38"/>
      <c r="E29" s="95">
        <f t="shared" si="2"/>
        <v>847015.6000000001</v>
      </c>
      <c r="F29" s="88">
        <v>49</v>
      </c>
      <c r="G29" s="100">
        <f>+IF(D29=0,"",F29)</f>
      </c>
      <c r="H29" s="91">
        <f t="shared" si="5"/>
      </c>
      <c r="I29" s="91"/>
      <c r="J29" s="111"/>
    </row>
    <row r="30" spans="2:10" s="3" customFormat="1" ht="13.5" thickBot="1">
      <c r="B30" s="4"/>
      <c r="C30" s="4"/>
      <c r="D30" s="4"/>
      <c r="E30" s="4"/>
      <c r="F30" s="4"/>
      <c r="G30" s="4"/>
      <c r="H30" s="4"/>
      <c r="I30" s="59" t="s">
        <v>19</v>
      </c>
      <c r="J30" s="68">
        <f>+SUM(J18:J29)</f>
        <v>-190432.59447083212</v>
      </c>
    </row>
    <row r="31" spans="1:9" s="3" customFormat="1" ht="13.5" thickTop="1">
      <c r="A31" s="94"/>
      <c r="B31" s="4"/>
      <c r="C31" s="4"/>
      <c r="D31" s="4"/>
      <c r="E31" s="4"/>
      <c r="F31" s="4"/>
      <c r="G31" s="4"/>
      <c r="H31" s="4"/>
      <c r="I31" s="4"/>
    </row>
    <row r="32" spans="2:9" s="3" customFormat="1" ht="12.75">
      <c r="B32" s="4"/>
      <c r="C32" s="4"/>
      <c r="D32" s="4"/>
      <c r="E32" s="4"/>
      <c r="F32" s="4"/>
      <c r="G32" s="4"/>
      <c r="H32" s="4"/>
      <c r="I32" s="4"/>
    </row>
    <row r="33" s="3" customFormat="1" ht="12.75"/>
  </sheetData>
  <sheetProtection/>
  <mergeCells count="5">
    <mergeCell ref="B13:C13"/>
    <mergeCell ref="B14:C14"/>
    <mergeCell ref="B15:C15"/>
    <mergeCell ref="B16:C16"/>
    <mergeCell ref="D13:E1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G19" sqref="G19:G21"/>
    </sheetView>
  </sheetViews>
  <sheetFormatPr defaultColWidth="11.421875" defaultRowHeight="12.75"/>
  <cols>
    <col min="3" max="4" width="0" style="0" hidden="1" customWidth="1"/>
    <col min="7" max="7" width="12.7109375" style="0" customWidth="1"/>
    <col min="8" max="8" width="15.57421875" style="0" bestFit="1" customWidth="1"/>
  </cols>
  <sheetData>
    <row r="1" spans="1:13" ht="15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" ht="21" thickBot="1">
      <c r="A3" s="1" t="s">
        <v>0</v>
      </c>
      <c r="F3" s="1" t="str">
        <f>+Heizenergie!E3</f>
        <v>2019/20</v>
      </c>
    </row>
    <row r="4" spans="1:8" ht="21" thickBot="1">
      <c r="A4" s="63" t="s">
        <v>24</v>
      </c>
      <c r="B4" s="64"/>
      <c r="C4" s="64"/>
      <c r="D4" s="64"/>
      <c r="E4" s="64"/>
      <c r="F4" s="64"/>
      <c r="G4" s="64"/>
      <c r="H4" s="65"/>
    </row>
    <row r="6" spans="1:8" ht="15.75">
      <c r="A6" s="11" t="s">
        <v>8</v>
      </c>
      <c r="B6" s="2"/>
      <c r="C6" s="2"/>
      <c r="D6" s="2"/>
      <c r="E6" s="2"/>
      <c r="F6" s="92" t="s">
        <v>38</v>
      </c>
      <c r="G6" s="2"/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16" t="s">
        <v>1</v>
      </c>
      <c r="B8" s="17" t="s">
        <v>2</v>
      </c>
      <c r="C8" s="42"/>
      <c r="D8" s="42"/>
      <c r="E8" s="18" t="s">
        <v>2</v>
      </c>
      <c r="F8" s="19" t="s">
        <v>2</v>
      </c>
      <c r="G8" s="18" t="s">
        <v>2</v>
      </c>
      <c r="H8" s="80" t="s">
        <v>5</v>
      </c>
    </row>
    <row r="9" spans="1:8" ht="12.75">
      <c r="A9" s="20"/>
      <c r="B9" s="21" t="s">
        <v>3</v>
      </c>
      <c r="C9" s="43"/>
      <c r="D9" s="43"/>
      <c r="E9" s="22" t="s">
        <v>9</v>
      </c>
      <c r="F9" s="23"/>
      <c r="G9" s="22" t="s">
        <v>9</v>
      </c>
      <c r="H9" s="81" t="s">
        <v>6</v>
      </c>
    </row>
    <row r="10" spans="1:8" ht="12.75">
      <c r="A10" s="20"/>
      <c r="B10" s="21" t="s">
        <v>4</v>
      </c>
      <c r="C10" s="43"/>
      <c r="D10" s="43"/>
      <c r="E10" s="22" t="s">
        <v>4</v>
      </c>
      <c r="F10" s="23" t="s">
        <v>4</v>
      </c>
      <c r="G10" s="22" t="s">
        <v>4</v>
      </c>
      <c r="H10" s="81" t="s">
        <v>4</v>
      </c>
    </row>
    <row r="11" spans="1:8" ht="12.75">
      <c r="A11" s="20"/>
      <c r="B11" s="83" t="s">
        <v>44</v>
      </c>
      <c r="C11" s="104"/>
      <c r="D11" s="104"/>
      <c r="E11" s="105" t="s">
        <v>46</v>
      </c>
      <c r="F11" s="23"/>
      <c r="G11" s="22"/>
      <c r="H11" s="81"/>
    </row>
    <row r="12" spans="1:8" ht="12.75">
      <c r="A12" s="20"/>
      <c r="B12" s="108" t="s">
        <v>44</v>
      </c>
      <c r="C12" s="109"/>
      <c r="D12" s="109"/>
      <c r="E12" s="110" t="s">
        <v>45</v>
      </c>
      <c r="F12" s="23"/>
      <c r="G12" s="22"/>
      <c r="H12" s="81"/>
    </row>
    <row r="13" spans="1:8" ht="13.5" thickBot="1">
      <c r="A13" s="24"/>
      <c r="B13" s="25" t="s">
        <v>20</v>
      </c>
      <c r="C13" s="44"/>
      <c r="D13" s="44"/>
      <c r="E13" s="26" t="s">
        <v>20</v>
      </c>
      <c r="F13" s="27" t="str">
        <f>+F3</f>
        <v>2019/20</v>
      </c>
      <c r="G13" s="79" t="str">
        <f>+F13</f>
        <v>2019/20</v>
      </c>
      <c r="H13" s="82" t="str">
        <f>+G13</f>
        <v>2019/20</v>
      </c>
    </row>
    <row r="14" spans="1:8" ht="12.75">
      <c r="A14" s="72" t="s">
        <v>26</v>
      </c>
      <c r="B14" s="69">
        <v>2757.7328688</v>
      </c>
      <c r="C14" s="9">
        <v>4055</v>
      </c>
      <c r="D14" s="45">
        <v>801</v>
      </c>
      <c r="E14" s="46">
        <f>+B14</f>
        <v>2757.7328688</v>
      </c>
      <c r="F14" s="36">
        <v>5651</v>
      </c>
      <c r="G14" s="46">
        <f>+F14</f>
        <v>5651</v>
      </c>
      <c r="H14" s="53">
        <f aca="true" t="shared" si="0" ref="H14:H24">IF(F14=0,"",+F14-B14)</f>
        <v>2893.2671312</v>
      </c>
    </row>
    <row r="15" spans="1:9" ht="12.75">
      <c r="A15" s="73" t="s">
        <v>27</v>
      </c>
      <c r="B15" s="70">
        <v>6718.741848000001</v>
      </c>
      <c r="C15" s="10">
        <v>6344</v>
      </c>
      <c r="D15" s="48">
        <v>801</v>
      </c>
      <c r="E15" s="49">
        <f aca="true" t="shared" si="1" ref="E15:E25">+E14+B15</f>
        <v>9476.4747168</v>
      </c>
      <c r="F15" s="37">
        <v>8822</v>
      </c>
      <c r="G15" s="49">
        <f aca="true" t="shared" si="2" ref="G15:G21">+G14+F15</f>
        <v>14473</v>
      </c>
      <c r="H15" s="54">
        <f t="shared" si="0"/>
        <v>2103.2581519999994</v>
      </c>
      <c r="I15" s="97"/>
    </row>
    <row r="16" spans="1:8" ht="12.75">
      <c r="A16" s="73" t="s">
        <v>28</v>
      </c>
      <c r="B16" s="70">
        <v>8689.212604800001</v>
      </c>
      <c r="C16" s="10">
        <v>8044</v>
      </c>
      <c r="D16" s="48">
        <v>801</v>
      </c>
      <c r="E16" s="49">
        <f t="shared" si="1"/>
        <v>18165.687321600002</v>
      </c>
      <c r="F16" s="37">
        <f>40*195</f>
        <v>7800</v>
      </c>
      <c r="G16" s="49">
        <f t="shared" si="2"/>
        <v>22273</v>
      </c>
      <c r="H16" s="54">
        <f>IF(F16=0,"",+F16-B16)</f>
        <v>-889.2126048000009</v>
      </c>
    </row>
    <row r="17" spans="1:8" ht="12.75">
      <c r="A17" s="73" t="s">
        <v>29</v>
      </c>
      <c r="B17" s="70">
        <v>9977.3895312</v>
      </c>
      <c r="C17" s="10">
        <v>11010</v>
      </c>
      <c r="D17" s="48">
        <v>801</v>
      </c>
      <c r="E17" s="49">
        <f t="shared" si="1"/>
        <v>28143.076852800004</v>
      </c>
      <c r="F17" s="37">
        <f>159*40</f>
        <v>6360</v>
      </c>
      <c r="G17" s="49">
        <f t="shared" si="2"/>
        <v>28633</v>
      </c>
      <c r="H17" s="54">
        <f t="shared" si="0"/>
        <v>-3617.3895312000004</v>
      </c>
    </row>
    <row r="18" spans="1:8" ht="12.75">
      <c r="A18" s="73" t="s">
        <v>30</v>
      </c>
      <c r="B18" s="70">
        <v>9467.2128096</v>
      </c>
      <c r="C18" s="10">
        <v>9619</v>
      </c>
      <c r="D18" s="48">
        <v>801</v>
      </c>
      <c r="E18" s="49">
        <f t="shared" si="1"/>
        <v>37610.289662400006</v>
      </c>
      <c r="F18" s="37">
        <v>10582</v>
      </c>
      <c r="G18" s="49">
        <f t="shared" si="2"/>
        <v>39215</v>
      </c>
      <c r="H18" s="54">
        <f t="shared" si="0"/>
        <v>1114.7871904000003</v>
      </c>
    </row>
    <row r="19" spans="1:8" ht="12.75">
      <c r="A19" s="73" t="s">
        <v>31</v>
      </c>
      <c r="B19" s="70">
        <v>8844.3495504</v>
      </c>
      <c r="C19" s="10">
        <v>13879</v>
      </c>
      <c r="D19" s="48">
        <v>801</v>
      </c>
      <c r="E19" s="49">
        <f t="shared" si="1"/>
        <v>46454.63921280001</v>
      </c>
      <c r="F19" s="37">
        <v>11109</v>
      </c>
      <c r="G19" s="49">
        <f t="shared" si="2"/>
        <v>50324</v>
      </c>
      <c r="H19" s="54">
        <f t="shared" si="0"/>
        <v>2264.6504496</v>
      </c>
    </row>
    <row r="20" spans="1:8" ht="12.75">
      <c r="A20" s="73" t="s">
        <v>32</v>
      </c>
      <c r="B20" s="70">
        <v>9295.8675264</v>
      </c>
      <c r="C20" s="10">
        <v>11829</v>
      </c>
      <c r="D20" s="48">
        <v>801</v>
      </c>
      <c r="E20" s="49">
        <f t="shared" si="1"/>
        <v>55750.506739200006</v>
      </c>
      <c r="F20" s="37">
        <v>9909</v>
      </c>
      <c r="G20" s="49">
        <f t="shared" si="2"/>
        <v>60233</v>
      </c>
      <c r="H20" s="54">
        <f>IF(F20=0,"",+F20-B20)</f>
        <v>613.1324736000006</v>
      </c>
    </row>
    <row r="21" spans="1:8" ht="12.75">
      <c r="A21" s="73" t="s">
        <v>33</v>
      </c>
      <c r="B21" s="70">
        <v>8704.649116800001</v>
      </c>
      <c r="C21" s="10">
        <v>9856</v>
      </c>
      <c r="D21" s="48">
        <v>801</v>
      </c>
      <c r="E21" s="49">
        <f t="shared" si="1"/>
        <v>64455.155856000005</v>
      </c>
      <c r="F21" s="37">
        <v>8771</v>
      </c>
      <c r="G21" s="49">
        <f t="shared" si="2"/>
        <v>69004</v>
      </c>
      <c r="H21" s="54">
        <f t="shared" si="0"/>
        <v>66.35088319999886</v>
      </c>
    </row>
    <row r="22" spans="1:8" ht="12.75">
      <c r="A22" s="73" t="s">
        <v>34</v>
      </c>
      <c r="B22" s="70">
        <v>5885.1702000000005</v>
      </c>
      <c r="C22" s="48">
        <v>5932</v>
      </c>
      <c r="D22" s="48">
        <v>801</v>
      </c>
      <c r="E22" s="49">
        <f t="shared" si="1"/>
        <v>70340.326056</v>
      </c>
      <c r="F22" s="37"/>
      <c r="G22" s="49"/>
      <c r="H22" s="54">
        <f>IF(F22=0,"",+F22-B22)</f>
      </c>
    </row>
    <row r="23" spans="1:8" ht="12.75">
      <c r="A23" s="73" t="s">
        <v>35</v>
      </c>
      <c r="B23" s="70">
        <v>5510.062958400001</v>
      </c>
      <c r="C23" s="48">
        <v>6295</v>
      </c>
      <c r="D23" s="48">
        <v>801</v>
      </c>
      <c r="E23" s="49">
        <f t="shared" si="1"/>
        <v>75850.3890144</v>
      </c>
      <c r="F23" s="51"/>
      <c r="G23" s="49"/>
      <c r="H23" s="54">
        <f>IF(F23=0,"",+F23-B23)</f>
      </c>
    </row>
    <row r="24" spans="1:8" ht="12.75">
      <c r="A24" s="73" t="s">
        <v>36</v>
      </c>
      <c r="B24" s="70">
        <v>5611.172112</v>
      </c>
      <c r="C24" s="48">
        <v>5470</v>
      </c>
      <c r="D24" s="48">
        <v>801</v>
      </c>
      <c r="E24" s="49">
        <f t="shared" si="1"/>
        <v>81461.5611264</v>
      </c>
      <c r="F24" s="51"/>
      <c r="G24" s="49"/>
      <c r="H24" s="54">
        <f t="shared" si="0"/>
      </c>
    </row>
    <row r="25" spans="1:8" ht="13.5" thickBot="1">
      <c r="A25" s="74" t="s">
        <v>37</v>
      </c>
      <c r="B25" s="71">
        <v>4089.1320287999997</v>
      </c>
      <c r="C25" s="14">
        <v>3599</v>
      </c>
      <c r="D25" s="55">
        <v>801</v>
      </c>
      <c r="E25" s="15">
        <f t="shared" si="1"/>
        <v>85550.6931552</v>
      </c>
      <c r="F25" s="52"/>
      <c r="G25" s="15"/>
      <c r="H25" s="93">
        <f>IF(F25=0,"",+F25-B25)</f>
      </c>
    </row>
    <row r="26" spans="1:9" ht="12" customHeight="1">
      <c r="A26" s="4"/>
      <c r="B26" s="4"/>
      <c r="C26" s="4">
        <f>SUM(C14:C25)</f>
        <v>95932</v>
      </c>
      <c r="D26" s="4"/>
      <c r="E26" s="102" t="s">
        <v>7</v>
      </c>
      <c r="F26" s="102"/>
      <c r="G26" s="102"/>
      <c r="H26" s="59">
        <f>SUM(H14:H25)</f>
        <v>4548.844143999998</v>
      </c>
      <c r="I26" s="84"/>
    </row>
    <row r="27" spans="1:8" ht="12.75">
      <c r="A27" s="97"/>
      <c r="B27" s="4"/>
      <c r="C27" s="4">
        <f>+C26-F28</f>
        <v>95932</v>
      </c>
      <c r="D27" s="4"/>
      <c r="E27" s="4"/>
      <c r="F27" s="4"/>
      <c r="G27" s="4"/>
      <c r="H27" s="4"/>
    </row>
    <row r="28" spans="1:8" ht="12.75">
      <c r="A28" s="3"/>
      <c r="B28" s="3"/>
      <c r="C28" s="3">
        <f>+C27/12</f>
        <v>7994.333333333333</v>
      </c>
      <c r="D28" s="3"/>
      <c r="E28" s="4"/>
      <c r="F28" s="3"/>
      <c r="G28" s="4"/>
      <c r="H28" s="3"/>
    </row>
    <row r="50" spans="1:4" ht="12.75">
      <c r="A50" s="12"/>
      <c r="B50" s="12"/>
      <c r="C50" s="12"/>
      <c r="D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  <row r="53" spans="1:8" ht="12.75">
      <c r="A53" s="12"/>
      <c r="B53" s="12"/>
      <c r="C53" s="12"/>
      <c r="D53" s="12"/>
      <c r="E53" s="12"/>
      <c r="F53" s="12"/>
      <c r="G53" s="12"/>
      <c r="H53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19" sqref="E19:F21"/>
    </sheetView>
  </sheetViews>
  <sheetFormatPr defaultColWidth="11.421875" defaultRowHeight="12.75"/>
  <cols>
    <col min="3" max="3" width="12.57421875" style="0" customWidth="1"/>
    <col min="6" max="6" width="15.57421875" style="0" customWidth="1"/>
  </cols>
  <sheetData>
    <row r="1" spans="1:11" ht="15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5" ht="21" thickBot="1">
      <c r="A3" s="61" t="s">
        <v>0</v>
      </c>
      <c r="B3" s="62"/>
      <c r="C3" s="61"/>
      <c r="D3" s="61" t="str">
        <f>+Heizenergie!E3</f>
        <v>2019/20</v>
      </c>
      <c r="E3" s="62"/>
    </row>
    <row r="4" spans="1:7" ht="21" thickBot="1">
      <c r="A4" s="63" t="s">
        <v>25</v>
      </c>
      <c r="B4" s="64"/>
      <c r="C4" s="64"/>
      <c r="D4" s="64"/>
      <c r="E4" s="64"/>
      <c r="F4" s="64"/>
      <c r="G4" s="65"/>
    </row>
    <row r="6" spans="1:6" ht="15.75">
      <c r="A6" s="11" t="s">
        <v>11</v>
      </c>
      <c r="B6" s="2"/>
      <c r="C6" s="2"/>
      <c r="D6" s="2"/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16" t="s">
        <v>1</v>
      </c>
      <c r="B8" s="17" t="s">
        <v>2</v>
      </c>
      <c r="C8" s="39" t="s">
        <v>2</v>
      </c>
      <c r="D8" s="19" t="s">
        <v>2</v>
      </c>
      <c r="E8" s="85" t="s">
        <v>2</v>
      </c>
      <c r="F8" s="80" t="s">
        <v>5</v>
      </c>
    </row>
    <row r="9" spans="1:6" ht="12.75">
      <c r="A9" s="20"/>
      <c r="B9" s="21" t="s">
        <v>3</v>
      </c>
      <c r="C9" s="32" t="s">
        <v>9</v>
      </c>
      <c r="D9" s="23"/>
      <c r="E9" s="86" t="s">
        <v>9</v>
      </c>
      <c r="F9" s="81" t="s">
        <v>6</v>
      </c>
    </row>
    <row r="10" spans="1:6" ht="12.75">
      <c r="A10" s="20"/>
      <c r="B10" s="21" t="s">
        <v>12</v>
      </c>
      <c r="C10" s="40" t="s">
        <v>12</v>
      </c>
      <c r="D10" s="23" t="s">
        <v>12</v>
      </c>
      <c r="E10" s="86" t="s">
        <v>12</v>
      </c>
      <c r="F10" s="81" t="s">
        <v>12</v>
      </c>
    </row>
    <row r="11" spans="1:6" ht="12.75">
      <c r="A11" s="20"/>
      <c r="B11" s="101" t="s">
        <v>44</v>
      </c>
      <c r="C11" s="106" t="s">
        <v>47</v>
      </c>
      <c r="D11" s="23"/>
      <c r="E11" s="43"/>
      <c r="F11" s="81"/>
    </row>
    <row r="12" spans="1:6" ht="12.75">
      <c r="A12" s="20"/>
      <c r="B12" s="103" t="s">
        <v>44</v>
      </c>
      <c r="C12" s="107" t="s">
        <v>48</v>
      </c>
      <c r="D12" s="23"/>
      <c r="E12" s="43"/>
      <c r="F12" s="81"/>
    </row>
    <row r="13" spans="1:6" ht="13.5" thickBot="1">
      <c r="A13" s="24"/>
      <c r="B13" s="25" t="s">
        <v>20</v>
      </c>
      <c r="C13" s="35" t="s">
        <v>20</v>
      </c>
      <c r="D13" s="27" t="str">
        <f>+D3</f>
        <v>2019/20</v>
      </c>
      <c r="E13" s="87" t="str">
        <f>+D13</f>
        <v>2019/20</v>
      </c>
      <c r="F13" s="82" t="str">
        <f>+E13</f>
        <v>2019/20</v>
      </c>
    </row>
    <row r="14" spans="1:6" ht="12.75">
      <c r="A14" s="72" t="s">
        <v>26</v>
      </c>
      <c r="B14" s="9">
        <v>3.63</v>
      </c>
      <c r="C14" s="46">
        <f>+B14</f>
        <v>3.63</v>
      </c>
      <c r="D14" s="36">
        <v>4</v>
      </c>
      <c r="E14" s="46">
        <f>+D14</f>
        <v>4</v>
      </c>
      <c r="F14" s="47">
        <f aca="true" t="shared" si="0" ref="F14:F25">IF(D14=0,"",+D14-B14)</f>
        <v>0.3700000000000001</v>
      </c>
    </row>
    <row r="15" spans="1:6" ht="12.75">
      <c r="A15" s="73" t="s">
        <v>27</v>
      </c>
      <c r="B15" s="10">
        <v>6.3525</v>
      </c>
      <c r="C15" s="49">
        <f aca="true" t="shared" si="1" ref="C15:C25">+C14+B15</f>
        <v>9.9825</v>
      </c>
      <c r="D15" s="37">
        <v>5</v>
      </c>
      <c r="E15" s="49">
        <f aca="true" t="shared" si="2" ref="E15:E21">+D15+E14</f>
        <v>9</v>
      </c>
      <c r="F15" s="50">
        <f t="shared" si="0"/>
        <v>-1.3525</v>
      </c>
    </row>
    <row r="16" spans="1:6" ht="12.75">
      <c r="A16" s="73" t="s">
        <v>28</v>
      </c>
      <c r="B16" s="10">
        <v>6.9575</v>
      </c>
      <c r="C16" s="49">
        <f t="shared" si="1"/>
        <v>16.939999999999998</v>
      </c>
      <c r="D16" s="37">
        <v>7</v>
      </c>
      <c r="E16" s="49">
        <f t="shared" si="2"/>
        <v>16</v>
      </c>
      <c r="F16" s="50">
        <f t="shared" si="0"/>
        <v>0.042500000000000426</v>
      </c>
    </row>
    <row r="17" spans="1:6" ht="12.75">
      <c r="A17" s="73" t="s">
        <v>29</v>
      </c>
      <c r="B17" s="10">
        <v>7.865</v>
      </c>
      <c r="C17" s="49">
        <f t="shared" si="1"/>
        <v>24.805</v>
      </c>
      <c r="D17" s="37">
        <v>5</v>
      </c>
      <c r="E17" s="49">
        <f t="shared" si="2"/>
        <v>21</v>
      </c>
      <c r="F17" s="50">
        <f t="shared" si="0"/>
        <v>-2.865</v>
      </c>
    </row>
    <row r="18" spans="1:6" ht="12.75">
      <c r="A18" s="73" t="s">
        <v>30</v>
      </c>
      <c r="B18" s="10">
        <v>7.26</v>
      </c>
      <c r="C18" s="49">
        <f t="shared" si="1"/>
        <v>32.065</v>
      </c>
      <c r="D18" s="37">
        <v>7</v>
      </c>
      <c r="E18" s="49">
        <f t="shared" si="2"/>
        <v>28</v>
      </c>
      <c r="F18" s="50">
        <f t="shared" si="0"/>
        <v>-0.2599999999999998</v>
      </c>
    </row>
    <row r="19" spans="1:6" ht="12.75">
      <c r="A19" s="73" t="s">
        <v>31</v>
      </c>
      <c r="B19" s="10">
        <v>8.47</v>
      </c>
      <c r="C19" s="49">
        <f t="shared" si="1"/>
        <v>40.535</v>
      </c>
      <c r="D19" s="37">
        <v>9</v>
      </c>
      <c r="E19" s="49">
        <f t="shared" si="2"/>
        <v>37</v>
      </c>
      <c r="F19" s="50">
        <f t="shared" si="0"/>
        <v>0.5299999999999994</v>
      </c>
    </row>
    <row r="20" spans="1:6" ht="12.75">
      <c r="A20" s="73" t="s">
        <v>32</v>
      </c>
      <c r="B20" s="10">
        <v>8.1675</v>
      </c>
      <c r="C20" s="49">
        <f t="shared" si="1"/>
        <v>48.7025</v>
      </c>
      <c r="D20" s="37">
        <v>8</v>
      </c>
      <c r="E20" s="49">
        <f t="shared" si="2"/>
        <v>45</v>
      </c>
      <c r="F20" s="50">
        <f>IF(D20=0,"",+D20-B20)</f>
        <v>-0.16750000000000043</v>
      </c>
    </row>
    <row r="21" spans="1:6" ht="12.75">
      <c r="A21" s="73" t="s">
        <v>33</v>
      </c>
      <c r="B21" s="10">
        <v>9.68</v>
      </c>
      <c r="C21" s="49">
        <f t="shared" si="1"/>
        <v>58.3825</v>
      </c>
      <c r="D21" s="37">
        <v>9</v>
      </c>
      <c r="E21" s="49">
        <f t="shared" si="2"/>
        <v>54</v>
      </c>
      <c r="F21" s="50">
        <f>IF(D21=0,"",+D21-B21)</f>
        <v>-0.6799999999999997</v>
      </c>
    </row>
    <row r="22" spans="1:6" ht="12.75">
      <c r="A22" s="73" t="s">
        <v>34</v>
      </c>
      <c r="B22" s="48">
        <v>7.26</v>
      </c>
      <c r="C22" s="49">
        <f t="shared" si="1"/>
        <v>65.6425</v>
      </c>
      <c r="D22" s="37"/>
      <c r="E22" s="49"/>
      <c r="F22" s="50">
        <f t="shared" si="0"/>
      </c>
    </row>
    <row r="23" spans="1:6" ht="12.75">
      <c r="A23" s="73" t="s">
        <v>35</v>
      </c>
      <c r="B23" s="48">
        <v>8.7725</v>
      </c>
      <c r="C23" s="49">
        <f t="shared" si="1"/>
        <v>74.41499999999999</v>
      </c>
      <c r="D23" s="51"/>
      <c r="E23" s="49"/>
      <c r="F23" s="50">
        <f t="shared" si="0"/>
      </c>
    </row>
    <row r="24" spans="1:6" ht="12.75">
      <c r="A24" s="73" t="s">
        <v>36</v>
      </c>
      <c r="B24" s="48">
        <v>9.075</v>
      </c>
      <c r="C24" s="49">
        <f t="shared" si="1"/>
        <v>83.49</v>
      </c>
      <c r="D24" s="51"/>
      <c r="E24" s="49"/>
      <c r="F24" s="50">
        <f t="shared" si="0"/>
      </c>
    </row>
    <row r="25" spans="1:6" ht="13.5" thickBot="1">
      <c r="A25" s="74" t="s">
        <v>37</v>
      </c>
      <c r="B25" s="55">
        <v>6.05</v>
      </c>
      <c r="C25" s="15">
        <f t="shared" si="1"/>
        <v>89.53999999999999</v>
      </c>
      <c r="D25" s="60"/>
      <c r="E25" s="15"/>
      <c r="F25" s="90">
        <f t="shared" si="0"/>
      </c>
    </row>
    <row r="26" spans="1:6" ht="12.75">
      <c r="A26" s="4"/>
      <c r="B26" s="4"/>
      <c r="C26" s="102" t="s">
        <v>13</v>
      </c>
      <c r="D26" s="102"/>
      <c r="E26" s="102"/>
      <c r="F26" s="59">
        <f>SUM(F14:F25)</f>
        <v>-4.3825</v>
      </c>
    </row>
    <row r="27" spans="1:6" ht="12.75">
      <c r="A27" s="4"/>
      <c r="B27" s="4"/>
      <c r="C27" s="4"/>
      <c r="D27" s="4"/>
      <c r="E27" s="4"/>
      <c r="F27" s="4"/>
    </row>
    <row r="28" spans="1:6" ht="12.75">
      <c r="A28" s="75"/>
      <c r="B28" s="3"/>
      <c r="C28" s="3"/>
      <c r="D28" s="3"/>
      <c r="E28" s="3"/>
      <c r="F28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17" sqref="E17:E19"/>
    </sheetView>
  </sheetViews>
  <sheetFormatPr defaultColWidth="11.421875" defaultRowHeight="12.75"/>
  <cols>
    <col min="6" max="6" width="15.57421875" style="0" customWidth="1"/>
  </cols>
  <sheetData>
    <row r="1" spans="1:11" ht="15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5" ht="21" thickBot="1">
      <c r="A3" s="61" t="s">
        <v>0</v>
      </c>
      <c r="B3" s="62"/>
      <c r="C3" s="61"/>
      <c r="D3" s="61" t="str">
        <f>+Heizenergie!E3</f>
        <v>2019/20</v>
      </c>
      <c r="E3" s="62"/>
    </row>
    <row r="4" spans="1:6" ht="21" thickBot="1">
      <c r="A4" s="63" t="s">
        <v>24</v>
      </c>
      <c r="B4" s="64"/>
      <c r="C4" s="64"/>
      <c r="D4" s="64"/>
      <c r="E4" s="64"/>
      <c r="F4" s="65"/>
    </row>
    <row r="6" spans="1:6" ht="15.75">
      <c r="A6" s="11" t="s">
        <v>11</v>
      </c>
      <c r="B6" s="2"/>
      <c r="C6" s="2"/>
      <c r="D6" s="2"/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16" t="s">
        <v>1</v>
      </c>
      <c r="B8" s="17" t="s">
        <v>2</v>
      </c>
      <c r="C8" s="39" t="s">
        <v>2</v>
      </c>
      <c r="D8" s="19" t="s">
        <v>2</v>
      </c>
      <c r="E8" s="18" t="s">
        <v>2</v>
      </c>
      <c r="F8" s="80" t="s">
        <v>5</v>
      </c>
    </row>
    <row r="9" spans="1:6" ht="12.75">
      <c r="A9" s="20"/>
      <c r="B9" s="21" t="s">
        <v>3</v>
      </c>
      <c r="C9" s="32" t="s">
        <v>9</v>
      </c>
      <c r="D9" s="23"/>
      <c r="E9" s="22" t="s">
        <v>9</v>
      </c>
      <c r="F9" s="81" t="s">
        <v>6</v>
      </c>
    </row>
    <row r="10" spans="1:6" ht="12.75">
      <c r="A10" s="20"/>
      <c r="B10" s="21" t="s">
        <v>12</v>
      </c>
      <c r="C10" s="40" t="s">
        <v>12</v>
      </c>
      <c r="D10" s="23" t="s">
        <v>12</v>
      </c>
      <c r="E10" s="22" t="s">
        <v>12</v>
      </c>
      <c r="F10" s="81" t="s">
        <v>12</v>
      </c>
    </row>
    <row r="11" spans="1:6" ht="13.5" thickBot="1">
      <c r="A11" s="24"/>
      <c r="B11" s="25" t="s">
        <v>20</v>
      </c>
      <c r="C11" s="35" t="s">
        <v>20</v>
      </c>
      <c r="D11" s="27" t="str">
        <f>+D3</f>
        <v>2019/20</v>
      </c>
      <c r="E11" s="27" t="str">
        <f>+D11</f>
        <v>2019/20</v>
      </c>
      <c r="F11" s="82" t="str">
        <f>+E11</f>
        <v>2019/20</v>
      </c>
    </row>
    <row r="12" spans="1:6" ht="12.75">
      <c r="A12" s="72" t="s">
        <v>26</v>
      </c>
      <c r="B12" s="9">
        <v>46</v>
      </c>
      <c r="C12" s="46">
        <f>+B12</f>
        <v>46</v>
      </c>
      <c r="D12" s="36">
        <v>96</v>
      </c>
      <c r="E12" s="46">
        <f>+D12</f>
        <v>96</v>
      </c>
      <c r="F12" s="47">
        <f aca="true" t="shared" si="0" ref="F12:F20">IF(D12=0,"",+D12-B12)</f>
        <v>50</v>
      </c>
    </row>
    <row r="13" spans="1:6" ht="12.75">
      <c r="A13" s="73" t="s">
        <v>27</v>
      </c>
      <c r="B13" s="10">
        <v>81</v>
      </c>
      <c r="C13" s="49">
        <f aca="true" t="shared" si="1" ref="C13:C23">+C12+B13</f>
        <v>127</v>
      </c>
      <c r="D13" s="37">
        <v>130</v>
      </c>
      <c r="E13" s="49">
        <f aca="true" t="shared" si="2" ref="E13:E19">+D13+E12</f>
        <v>226</v>
      </c>
      <c r="F13" s="50">
        <f t="shared" si="0"/>
        <v>49</v>
      </c>
    </row>
    <row r="14" spans="1:6" ht="12.75">
      <c r="A14" s="73" t="s">
        <v>28</v>
      </c>
      <c r="B14" s="10">
        <v>78</v>
      </c>
      <c r="C14" s="49">
        <f t="shared" si="1"/>
        <v>205</v>
      </c>
      <c r="D14" s="37">
        <f>83+21</f>
        <v>104</v>
      </c>
      <c r="E14" s="49">
        <f t="shared" si="2"/>
        <v>330</v>
      </c>
      <c r="F14" s="50">
        <f t="shared" si="0"/>
        <v>26</v>
      </c>
    </row>
    <row r="15" spans="1:6" ht="12.75">
      <c r="A15" s="73" t="s">
        <v>29</v>
      </c>
      <c r="B15" s="10">
        <v>81</v>
      </c>
      <c r="C15" s="49">
        <f t="shared" si="1"/>
        <v>286</v>
      </c>
      <c r="D15" s="37">
        <f>46+9</f>
        <v>55</v>
      </c>
      <c r="E15" s="49">
        <f t="shared" si="2"/>
        <v>385</v>
      </c>
      <c r="F15" s="50">
        <f t="shared" si="0"/>
        <v>-26</v>
      </c>
    </row>
    <row r="16" spans="1:6" ht="12.75">
      <c r="A16" s="73" t="s">
        <v>30</v>
      </c>
      <c r="B16" s="10">
        <v>75</v>
      </c>
      <c r="C16" s="49">
        <f t="shared" si="1"/>
        <v>361</v>
      </c>
      <c r="D16" s="37">
        <f>86+21</f>
        <v>107</v>
      </c>
      <c r="E16" s="49">
        <f t="shared" si="2"/>
        <v>492</v>
      </c>
      <c r="F16" s="50">
        <f>IF(D16=0,"",+D16-B16)</f>
        <v>32</v>
      </c>
    </row>
    <row r="17" spans="1:6" ht="12.75">
      <c r="A17" s="73" t="s">
        <v>31</v>
      </c>
      <c r="B17" s="10">
        <v>76</v>
      </c>
      <c r="C17" s="49">
        <f t="shared" si="1"/>
        <v>437</v>
      </c>
      <c r="D17" s="37">
        <f>58+11</f>
        <v>69</v>
      </c>
      <c r="E17" s="49">
        <f t="shared" si="2"/>
        <v>561</v>
      </c>
      <c r="F17" s="50">
        <f>IF(D17=0,"",+D17-B17)</f>
        <v>-7</v>
      </c>
    </row>
    <row r="18" spans="1:6" ht="12.75">
      <c r="A18" s="73" t="s">
        <v>32</v>
      </c>
      <c r="B18" s="10">
        <v>88</v>
      </c>
      <c r="C18" s="49">
        <f t="shared" si="1"/>
        <v>525</v>
      </c>
      <c r="D18" s="37">
        <v>116</v>
      </c>
      <c r="E18" s="49">
        <f t="shared" si="2"/>
        <v>677</v>
      </c>
      <c r="F18" s="50">
        <f>IF(D18=0,"",+D18-B18)</f>
        <v>28</v>
      </c>
    </row>
    <row r="19" spans="1:6" ht="12.75">
      <c r="A19" s="73" t="s">
        <v>33</v>
      </c>
      <c r="B19" s="10">
        <v>94</v>
      </c>
      <c r="C19" s="49">
        <f t="shared" si="1"/>
        <v>619</v>
      </c>
      <c r="D19" s="37">
        <v>102</v>
      </c>
      <c r="E19" s="49">
        <f t="shared" si="2"/>
        <v>779</v>
      </c>
      <c r="F19" s="50">
        <f t="shared" si="0"/>
        <v>8</v>
      </c>
    </row>
    <row r="20" spans="1:6" ht="12.75">
      <c r="A20" s="73" t="s">
        <v>34</v>
      </c>
      <c r="B20" s="48">
        <v>64</v>
      </c>
      <c r="C20" s="49">
        <f t="shared" si="1"/>
        <v>683</v>
      </c>
      <c r="D20" s="37"/>
      <c r="E20" s="49"/>
      <c r="F20" s="50">
        <f t="shared" si="0"/>
      </c>
    </row>
    <row r="21" spans="1:6" ht="12.75">
      <c r="A21" s="73" t="s">
        <v>35</v>
      </c>
      <c r="B21" s="48">
        <v>89</v>
      </c>
      <c r="C21" s="49">
        <f t="shared" si="1"/>
        <v>772</v>
      </c>
      <c r="D21" s="51"/>
      <c r="E21" s="49"/>
      <c r="F21" s="50">
        <f>IF(D21=0,"",+D21-B21)</f>
      </c>
    </row>
    <row r="22" spans="1:6" ht="12.75">
      <c r="A22" s="73" t="s">
        <v>36</v>
      </c>
      <c r="B22" s="48">
        <v>97</v>
      </c>
      <c r="C22" s="49">
        <f t="shared" si="1"/>
        <v>869</v>
      </c>
      <c r="D22" s="51"/>
      <c r="E22" s="49"/>
      <c r="F22" s="50">
        <f>IF(D22=0,"",+D22-B22)</f>
      </c>
    </row>
    <row r="23" spans="1:6" ht="13.5" thickBot="1">
      <c r="A23" s="74" t="s">
        <v>37</v>
      </c>
      <c r="B23" s="55">
        <v>52</v>
      </c>
      <c r="C23" s="15">
        <f t="shared" si="1"/>
        <v>921</v>
      </c>
      <c r="D23" s="60"/>
      <c r="E23" s="15"/>
      <c r="F23" s="90">
        <f>IF(D23=0,"",+D23-B23)</f>
      </c>
    </row>
    <row r="24" spans="1:6" ht="12.75">
      <c r="A24" s="4"/>
      <c r="B24" s="4"/>
      <c r="C24" s="102" t="s">
        <v>13</v>
      </c>
      <c r="D24" s="102"/>
      <c r="E24" s="102"/>
      <c r="F24" s="59">
        <f>SUM(F12:F23)</f>
        <v>160</v>
      </c>
    </row>
    <row r="25" spans="1:6" ht="12.75">
      <c r="A25" s="97"/>
      <c r="B25" s="4"/>
      <c r="C25" s="4"/>
      <c r="D25" s="4"/>
      <c r="E25" s="4"/>
      <c r="F25" s="4"/>
    </row>
    <row r="26" spans="1:6" ht="18">
      <c r="A26" s="94"/>
      <c r="B26" s="3"/>
      <c r="C26" s="3"/>
      <c r="D26" s="96"/>
      <c r="E26" s="3"/>
      <c r="F26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2019-09-24T05:07:31Z</cp:lastPrinted>
  <dcterms:created xsi:type="dcterms:W3CDTF">1999-04-30T04:59:30Z</dcterms:created>
  <dcterms:modified xsi:type="dcterms:W3CDTF">2020-05-14T04:55:40Z</dcterms:modified>
  <cp:category/>
  <cp:version/>
  <cp:contentType/>
  <cp:contentStatus/>
</cp:coreProperties>
</file>