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380" windowHeight="11640" activeTab="0"/>
  </bookViews>
  <sheets>
    <sheet name="Heizenergie" sheetId="1" r:id="rId1"/>
    <sheet name="elektr. Energie RED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<sst xmlns="http://schemas.openxmlformats.org/spreadsheetml/2006/main" count="123" uniqueCount="44">
  <si>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</si>
  <si>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</si>
  <si>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</si>
  <si>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</si>
  <si>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</si>
  <si>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</si>
  <si>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</si>
  <si>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</si>
  <si>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</si>
  <si>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</si>
  <si>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</si>
  <si>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</si>
  <si>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</si>
  <si>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Mehr- oder</t>
  </si>
  <si>
    <t>Minderver-</t>
  </si>
  <si>
    <t>brauch</t>
  </si>
  <si>
    <t xml:space="preserve">    Gradtagszahl</t>
  </si>
  <si>
    <t>Summe</t>
  </si>
  <si>
    <t>Heizenergie -Erdgas-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</si>
  <si>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</si>
  <si>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</si>
  <si>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</si>
  <si>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</si>
  <si>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</si>
  <si>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</si>
  <si>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</si>
  <si>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</si>
  <si>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</si>
  <si>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</si>
  <si>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</si>
  <si>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</si>
  <si>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</si>
  <si>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97/00</t>
  </si>
  <si>
    <t>Seestadt Immobilien</t>
  </si>
  <si>
    <t>aktuell</t>
  </si>
  <si>
    <t xml:space="preserve">  Ergebnisse der Lutherschule Turnhalle</t>
  </si>
  <si>
    <t>Turnhalle wurde umgebaut ab Nov 2011 in Betrieb</t>
  </si>
  <si>
    <t>Neue Basiswerte</t>
  </si>
  <si>
    <t>in 2012 +3% Aufschl.</t>
  </si>
  <si>
    <t>Mehr/Minderverbrauch (m³)</t>
  </si>
  <si>
    <t>in 2012 +3% Aufschl. Korregiert</t>
  </si>
  <si>
    <t>Reduzierung 2013 -13%</t>
  </si>
  <si>
    <t>Faktor 20</t>
  </si>
  <si>
    <t>Reduzierung 2015 -4%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</si>
</sst>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0"/>
    <numFmt numFmtId="175" formatCode="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3" fontId="1" fillId="35" borderId="14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5" borderId="34" xfId="0" applyNumberFormat="1" applyFont="1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36" borderId="41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" fillId="36" borderId="44" xfId="0" applyNumberFormat="1" applyFont="1" applyFill="1" applyBorder="1" applyAlignment="1">
      <alignment/>
    </xf>
    <xf numFmtId="3" fontId="1" fillId="35" borderId="42" xfId="0" applyNumberFormat="1" applyFont="1" applyFill="1" applyBorder="1" applyAlignment="1">
      <alignment/>
    </xf>
    <xf numFmtId="3" fontId="1" fillId="36" borderId="45" xfId="0" applyNumberFormat="1" applyFont="1" applyFill="1" applyBorder="1" applyAlignment="1">
      <alignment/>
    </xf>
    <xf numFmtId="3" fontId="1" fillId="36" borderId="46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0" fontId="0" fillId="34" borderId="4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3" fontId="0" fillId="36" borderId="49" xfId="0" applyNumberFormat="1" applyFont="1" applyFill="1" applyBorder="1" applyAlignment="1">
      <alignment/>
    </xf>
    <xf numFmtId="3" fontId="0" fillId="36" borderId="45" xfId="0" applyNumberFormat="1" applyFont="1" applyFill="1" applyBorder="1" applyAlignment="1">
      <alignment/>
    </xf>
    <xf numFmtId="3" fontId="1" fillId="37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7" borderId="52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17" fontId="0" fillId="34" borderId="29" xfId="0" applyNumberFormat="1" applyFont="1" applyFill="1" applyBorder="1" applyAlignment="1">
      <alignment horizontal="center"/>
    </xf>
    <xf numFmtId="17" fontId="0" fillId="34" borderId="53" xfId="0" applyNumberFormat="1" applyFont="1" applyFill="1" applyBorder="1" applyAlignment="1">
      <alignment horizontal="center"/>
    </xf>
    <xf numFmtId="17" fontId="0" fillId="34" borderId="54" xfId="0" applyNumberFormat="1" applyFont="1" applyFill="1" applyBorder="1" applyAlignment="1">
      <alignment horizontal="center"/>
    </xf>
    <xf numFmtId="16" fontId="0" fillId="34" borderId="33" xfId="0" applyNumberFormat="1" applyFont="1" applyFill="1" applyBorder="1" applyAlignment="1">
      <alignment horizontal="center"/>
    </xf>
    <xf numFmtId="3" fontId="1" fillId="36" borderId="49" xfId="0" applyNumberFormat="1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7" fontId="9" fillId="0" borderId="0" xfId="0" applyNumberFormat="1" applyFont="1" applyFill="1" applyBorder="1" applyAlignment="1">
      <alignment horizontal="left"/>
    </xf>
    <xf numFmtId="3" fontId="0" fillId="35" borderId="30" xfId="0" applyNumberFormat="1" applyFont="1" applyFill="1" applyBorder="1" applyAlignment="1">
      <alignment/>
    </xf>
    <xf numFmtId="3" fontId="0" fillId="35" borderId="43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3" fontId="0" fillId="0" borderId="59" xfId="0" applyNumberFormat="1" applyFont="1" applyBorder="1" applyAlignment="1">
      <alignment/>
    </xf>
    <xf numFmtId="3" fontId="1" fillId="35" borderId="47" xfId="0" applyNumberFormat="1" applyFont="1" applyFill="1" applyBorder="1" applyAlignment="1">
      <alignment/>
    </xf>
    <xf numFmtId="3" fontId="1" fillId="36" borderId="6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17" fontId="0" fillId="34" borderId="61" xfId="0" applyNumberFormat="1" applyFont="1" applyFill="1" applyBorder="1" applyAlignment="1">
      <alignment horizontal="center"/>
    </xf>
    <xf numFmtId="17" fontId="0" fillId="34" borderId="62" xfId="0" applyNumberFormat="1" applyFont="1" applyFill="1" applyBorder="1" applyAlignment="1">
      <alignment horizontal="center"/>
    </xf>
    <xf numFmtId="17" fontId="0" fillId="34" borderId="63" xfId="0" applyNumberFormat="1" applyFont="1" applyFill="1" applyBorder="1" applyAlignment="1">
      <alignment horizontal="center"/>
    </xf>
    <xf numFmtId="3" fontId="0" fillId="0" borderId="64" xfId="0" applyNumberFormat="1" applyBorder="1" applyAlignment="1">
      <alignment/>
    </xf>
    <xf numFmtId="0" fontId="1" fillId="34" borderId="57" xfId="0" applyFont="1" applyFill="1" applyBorder="1" applyAlignment="1">
      <alignment horizontal="center"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11" fillId="0" borderId="0" xfId="0" applyFont="1" applyAlignment="1">
      <alignment/>
    </xf>
    <xf numFmtId="0" fontId="0" fillId="34" borderId="6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1" fillId="33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3" fontId="0" fillId="0" borderId="68" xfId="0" applyNumberFormat="1" applyFont="1" applyBorder="1" applyAlignment="1">
      <alignment/>
    </xf>
    <xf numFmtId="3" fontId="0" fillId="36" borderId="46" xfId="0" applyNumberFormat="1" applyFont="1" applyFill="1" applyBorder="1" applyAlignment="1">
      <alignment/>
    </xf>
    <xf numFmtId="0" fontId="2" fillId="35" borderId="69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0" fillId="39" borderId="67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2" fillId="35" borderId="70" xfId="0" applyFont="1" applyFill="1" applyBorder="1" applyAlignment="1">
      <alignment horizontal="center"/>
    </xf>
    <xf numFmtId="0" fontId="2" fillId="35" borderId="71" xfId="0" applyFont="1" applyFill="1" applyBorder="1" applyAlignment="1">
      <alignment horizontal="center"/>
    </xf>
    <xf numFmtId="0" fontId="2" fillId="35" borderId="72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1" fillId="40" borderId="67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1" fillId="40" borderId="31" xfId="0" applyFont="1" applyFill="1" applyBorder="1" applyAlignment="1">
      <alignment horizontal="center"/>
    </xf>
    <xf numFmtId="0" fontId="1" fillId="41" borderId="67" xfId="0" applyFont="1" applyFill="1" applyBorder="1" applyAlignment="1">
      <alignment horizontal="center"/>
    </xf>
    <xf numFmtId="0" fontId="1" fillId="41" borderId="3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675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025"/>
          <c:y val="0.11325"/>
          <c:w val="0.921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Heizenergie!$C$14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Heizenergie!$A$15:$A$26</c:f>
              <c:strCache/>
            </c:strRef>
          </c:cat>
          <c:val>
            <c:numRef>
              <c:f>Heizenergie!$C$15:$C$26</c:f>
              <c:numCache/>
            </c:numRef>
          </c:val>
          <c:smooth val="0"/>
        </c:ser>
        <c:ser>
          <c:idx val="1"/>
          <c:order val="1"/>
          <c:tx>
            <c:strRef>
              <c:f>Heizenergie!$I$14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Heizenergie!$A$15:$A$26</c:f>
              <c:strCache/>
            </c:strRef>
          </c:cat>
          <c:val>
            <c:numRef>
              <c:f>Heizenergie!$I$15:$I$26</c:f>
              <c:numCache/>
            </c:numRef>
          </c:val>
          <c:smooth val="0"/>
        </c:ser>
        <c:marker val="1"/>
        <c:axId val="34837527"/>
        <c:axId val="3655324"/>
      </c:lineChart>
      <c:catAx>
        <c:axId val="34837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324"/>
        <c:crosses val="autoZero"/>
        <c:auto val="1"/>
        <c:lblOffset val="100"/>
        <c:tickLblSkip val="1"/>
        <c:noMultiLvlLbl val="0"/>
      </c:catAx>
      <c:valAx>
        <c:axId val="365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37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1"/>
          <c:y val="0.90175"/>
          <c:w val="0.372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575"/>
          <c:y val="0.13625"/>
          <c:w val="0.915"/>
          <c:h val="0.6742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 RED'!$E$13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 RED'!$A$14:$A$25</c:f>
              <c:strCache/>
            </c:strRef>
          </c:cat>
          <c:val>
            <c:numRef>
              <c:f>'elektr. Energie RED'!$E$14:$E$25</c:f>
              <c:numCache/>
            </c:numRef>
          </c:val>
          <c:smooth val="0"/>
        </c:ser>
        <c:ser>
          <c:idx val="1"/>
          <c:order val="1"/>
          <c:tx>
            <c:strRef>
              <c:f>'elektr. Energie RED'!$G$13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 RED'!$A$14:$A$25</c:f>
              <c:strCache/>
            </c:strRef>
          </c:cat>
          <c:val>
            <c:numRef>
              <c:f>'elektr. Energie RED'!$G$14:$G$25</c:f>
              <c:numCache/>
            </c:numRef>
          </c:val>
          <c:smooth val="0"/>
        </c:ser>
        <c:marker val="1"/>
        <c:axId val="38895533"/>
        <c:axId val="54228634"/>
      </c:lineChart>
      <c:catAx>
        <c:axId val="3889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8634"/>
        <c:crosses val="autoZero"/>
        <c:auto val="1"/>
        <c:lblOffset val="100"/>
        <c:tickLblSkip val="1"/>
        <c:noMultiLvlLbl val="0"/>
      </c:catAx>
      <c:valAx>
        <c:axId val="5422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95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92375"/>
          <c:w val="0.346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75"/>
          <c:y val="0.08775"/>
          <c:w val="0.944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29126515"/>
        <c:axId val="39362568"/>
      </c:lineChart>
      <c:catAx>
        <c:axId val="2912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2568"/>
        <c:crosses val="autoZero"/>
        <c:auto val="1"/>
        <c:lblOffset val="100"/>
        <c:tickLblSkip val="1"/>
        <c:noMultiLvlLbl val="0"/>
      </c:catAx>
      <c:valAx>
        <c:axId val="39362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8"/>
              <c:y val="-0.021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5"/>
          <c:y val="0.934"/>
          <c:w val="0.36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85725</xdr:rowOff>
    </xdr:from>
    <xdr:to>
      <xdr:col>8</xdr:col>
      <xdr:colOff>609600</xdr:colOff>
      <xdr:row>44</xdr:row>
      <xdr:rowOff>95250</xdr:rowOff>
    </xdr:to>
    <xdr:graphicFrame>
      <xdr:nvGraphicFramePr>
        <xdr:cNvPr id="1" name="Diagramm 4"/>
        <xdr:cNvGraphicFramePr/>
      </xdr:nvGraphicFramePr>
      <xdr:xfrm>
        <a:off x="47625" y="4791075"/>
        <a:ext cx="5067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7</xdr:col>
      <xdr:colOff>819150</xdr:colOff>
      <xdr:row>47</xdr:row>
      <xdr:rowOff>114300</xdr:rowOff>
    </xdr:to>
    <xdr:graphicFrame>
      <xdr:nvGraphicFramePr>
        <xdr:cNvPr id="1" name="Diagramm 2"/>
        <xdr:cNvGraphicFramePr/>
      </xdr:nvGraphicFramePr>
      <xdr:xfrm>
        <a:off x="0" y="4867275"/>
        <a:ext cx="49530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5</xdr:col>
      <xdr:colOff>952500</xdr:colOff>
      <xdr:row>44</xdr:row>
      <xdr:rowOff>38100</xdr:rowOff>
    </xdr:to>
    <xdr:graphicFrame>
      <xdr:nvGraphicFramePr>
        <xdr:cNvPr id="1" name="Diagramm 3"/>
        <xdr:cNvGraphicFramePr/>
      </xdr:nvGraphicFramePr>
      <xdr:xfrm>
        <a:off x="0" y="4410075"/>
        <a:ext cx="4762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H16" sqref="H16:J19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1" width="11.57421875" style="2" customWidth="1"/>
    <col min="12" max="12" width="15.28125" style="2" customWidth="1"/>
    <col min="13" max="16" width="11.57421875" style="2" customWidth="1"/>
    <col min="17" max="17" width="11.57421875" style="63" customWidth="1"/>
    <col min="18" max="16384" width="11.57421875" style="2" customWidth="1"/>
  </cols>
  <sheetData>
    <row r="1" ht="15">
      <c r="A1" s="2" t="s">
        <v>33</v>
      </c>
    </row>
    <row r="3" spans="1:17" s="1" customFormat="1" ht="20.25">
      <c r="A3" s="1" t="s">
        <v>0</v>
      </c>
      <c r="E3" s="1" t="str">
        <f>+'elektr. Energie RED'!F3</f>
        <v>2019/20</v>
      </c>
      <c r="Q3" s="64"/>
    </row>
    <row r="4" spans="1:17" s="1" customFormat="1" ht="20.25">
      <c r="A4" s="116" t="s">
        <v>35</v>
      </c>
      <c r="B4" s="117"/>
      <c r="C4" s="117"/>
      <c r="D4" s="117"/>
      <c r="E4" s="117"/>
      <c r="F4" s="117"/>
      <c r="G4" s="117"/>
      <c r="H4" s="118"/>
      <c r="Q4" s="64"/>
    </row>
    <row r="6" spans="1:17" s="3" customFormat="1" ht="16.5" thickBot="1">
      <c r="A6" s="5" t="s">
        <v>18</v>
      </c>
      <c r="D6" s="107" t="s">
        <v>36</v>
      </c>
      <c r="E6" s="97"/>
      <c r="F6" s="97"/>
      <c r="G6" s="97"/>
      <c r="Q6" s="65"/>
    </row>
    <row r="7" spans="1:17" s="3" customFormat="1" ht="15.75" customHeight="1">
      <c r="A7" s="31">
        <v>1</v>
      </c>
      <c r="B7" s="32">
        <v>2</v>
      </c>
      <c r="C7" s="44"/>
      <c r="D7" s="33">
        <v>3</v>
      </c>
      <c r="E7" s="34">
        <v>4</v>
      </c>
      <c r="F7" s="33">
        <v>5</v>
      </c>
      <c r="G7" s="34">
        <v>6</v>
      </c>
      <c r="H7" s="32">
        <v>7</v>
      </c>
      <c r="I7" s="32">
        <v>8</v>
      </c>
      <c r="J7" s="59">
        <v>9</v>
      </c>
      <c r="Q7" s="65"/>
    </row>
    <row r="8" spans="1:17" s="3" customFormat="1" ht="12.75">
      <c r="A8" s="22" t="s">
        <v>1</v>
      </c>
      <c r="B8" s="23" t="s">
        <v>2</v>
      </c>
      <c r="C8" s="23" t="s">
        <v>2</v>
      </c>
      <c r="D8" s="25" t="s">
        <v>2</v>
      </c>
      <c r="E8" s="35" t="s">
        <v>2</v>
      </c>
      <c r="F8" s="36" t="s">
        <v>16</v>
      </c>
      <c r="G8" s="35"/>
      <c r="H8" s="37" t="s">
        <v>10</v>
      </c>
      <c r="I8" s="37" t="s">
        <v>10</v>
      </c>
      <c r="J8" s="58" t="s">
        <v>13</v>
      </c>
      <c r="Q8" s="65"/>
    </row>
    <row r="9" spans="1:17" s="3" customFormat="1" ht="12.75">
      <c r="A9" s="22"/>
      <c r="B9" s="23" t="s">
        <v>3</v>
      </c>
      <c r="C9" s="23" t="s">
        <v>3</v>
      </c>
      <c r="D9" s="25"/>
      <c r="E9" s="35" t="s">
        <v>9</v>
      </c>
      <c r="F9" s="23" t="s">
        <v>3</v>
      </c>
      <c r="G9" s="35"/>
      <c r="H9" s="37" t="s">
        <v>2</v>
      </c>
      <c r="I9" s="37" t="s">
        <v>2</v>
      </c>
      <c r="J9" s="58" t="s">
        <v>14</v>
      </c>
      <c r="Q9" s="65"/>
    </row>
    <row r="10" spans="1:17" s="3" customFormat="1" ht="12.75">
      <c r="A10" s="22"/>
      <c r="B10" s="23"/>
      <c r="C10" s="23" t="s">
        <v>9</v>
      </c>
      <c r="D10" s="25"/>
      <c r="E10" s="35"/>
      <c r="F10" s="23"/>
      <c r="G10" s="35"/>
      <c r="H10" s="37"/>
      <c r="I10" s="37" t="s">
        <v>9</v>
      </c>
      <c r="J10" s="58" t="s">
        <v>15</v>
      </c>
      <c r="Q10" s="65"/>
    </row>
    <row r="11" spans="1:17" s="3" customFormat="1" ht="12.75">
      <c r="A11" s="22"/>
      <c r="B11" s="23" t="s">
        <v>4</v>
      </c>
      <c r="C11" s="23" t="s">
        <v>4</v>
      </c>
      <c r="D11" s="25" t="s">
        <v>4</v>
      </c>
      <c r="E11" s="35" t="s">
        <v>4</v>
      </c>
      <c r="F11" s="23"/>
      <c r="G11" s="35"/>
      <c r="H11" s="37" t="s">
        <v>4</v>
      </c>
      <c r="I11" s="37" t="s">
        <v>4</v>
      </c>
      <c r="J11" s="58" t="s">
        <v>4</v>
      </c>
      <c r="Q11" s="65"/>
    </row>
    <row r="12" spans="1:17" s="3" customFormat="1" ht="12.75">
      <c r="A12" s="22"/>
      <c r="B12" s="119" t="s">
        <v>37</v>
      </c>
      <c r="C12" s="120"/>
      <c r="D12" s="25"/>
      <c r="E12" s="35"/>
      <c r="F12" s="23"/>
      <c r="G12" s="35"/>
      <c r="H12" s="108"/>
      <c r="I12" s="37"/>
      <c r="J12" s="58"/>
      <c r="Q12" s="65"/>
    </row>
    <row r="13" spans="1:17" s="3" customFormat="1" ht="12.75">
      <c r="A13" s="22"/>
      <c r="B13" s="119" t="s">
        <v>38</v>
      </c>
      <c r="C13" s="120"/>
      <c r="D13" s="25"/>
      <c r="E13" s="35"/>
      <c r="F13" s="23"/>
      <c r="G13" s="35"/>
      <c r="H13" s="108"/>
      <c r="I13" s="37"/>
      <c r="J13" s="58"/>
      <c r="Q13" s="65"/>
    </row>
    <row r="14" spans="1:17" s="3" customFormat="1" ht="13.5" thickBot="1">
      <c r="A14" s="27"/>
      <c r="B14" s="28" t="s">
        <v>31</v>
      </c>
      <c r="C14" s="28" t="s">
        <v>31</v>
      </c>
      <c r="D14" s="30" t="str">
        <f>+E3</f>
        <v>2019/20</v>
      </c>
      <c r="E14" s="38" t="str">
        <f>+D14</f>
        <v>2019/20</v>
      </c>
      <c r="F14" s="28" t="s">
        <v>32</v>
      </c>
      <c r="G14" s="79" t="s">
        <v>34</v>
      </c>
      <c r="H14" s="30" t="str">
        <f>+E14</f>
        <v>2019/20</v>
      </c>
      <c r="I14" s="37" t="str">
        <f>+H14</f>
        <v>2019/20</v>
      </c>
      <c r="J14" s="83" t="str">
        <f>+I14</f>
        <v>2019/20</v>
      </c>
      <c r="Q14" s="65"/>
    </row>
    <row r="15" spans="1:17" s="3" customFormat="1" ht="12.75">
      <c r="A15" s="76" t="s">
        <v>19</v>
      </c>
      <c r="B15" s="109">
        <v>162.82240000000002</v>
      </c>
      <c r="C15" s="10">
        <f>+B15</f>
        <v>162.82240000000002</v>
      </c>
      <c r="D15" s="39">
        <v>420</v>
      </c>
      <c r="E15" s="6">
        <f>+D15</f>
        <v>420</v>
      </c>
      <c r="F15" s="10">
        <v>10</v>
      </c>
      <c r="G15" s="90">
        <f>+IF(D15=0,"",F15)</f>
        <v>10</v>
      </c>
      <c r="H15" s="8">
        <f>+D15/G15*F15</f>
        <v>420</v>
      </c>
      <c r="I15" s="8">
        <f>+H15</f>
        <v>420</v>
      </c>
      <c r="J15" s="60">
        <f>+H15-B15</f>
        <v>257.1776</v>
      </c>
      <c r="Q15" s="65"/>
    </row>
    <row r="16" spans="1:17" s="3" customFormat="1" ht="12.75">
      <c r="A16" s="77" t="s">
        <v>20</v>
      </c>
      <c r="B16" s="110">
        <v>463.3339701492538</v>
      </c>
      <c r="C16" s="11">
        <f>+C15+B16</f>
        <v>626.1563701492538</v>
      </c>
      <c r="D16" s="40">
        <v>3000</v>
      </c>
      <c r="E16" s="7">
        <f aca="true" t="shared" si="0" ref="E16:E26">+E15+D16</f>
        <v>3420</v>
      </c>
      <c r="F16" s="11">
        <v>138</v>
      </c>
      <c r="G16" s="91">
        <f>+IF(D16=0,"",'[2]Tabelle1'!$B$4)</f>
        <v>145</v>
      </c>
      <c r="H16" s="9">
        <f>+D16/G16*F16</f>
        <v>2855.1724137931037</v>
      </c>
      <c r="I16" s="9">
        <f>+H16+I15</f>
        <v>3275.1724137931037</v>
      </c>
      <c r="J16" s="61">
        <f>+H16-B16</f>
        <v>2391.83844364385</v>
      </c>
      <c r="Q16" s="65"/>
    </row>
    <row r="17" spans="1:17" s="3" customFormat="1" ht="12.75">
      <c r="A17" s="77" t="s">
        <v>21</v>
      </c>
      <c r="B17" s="110">
        <v>1633.685124864278</v>
      </c>
      <c r="C17" s="11">
        <f aca="true" t="shared" si="1" ref="C17:C25">+C16+B17</f>
        <v>2259.8414950135316</v>
      </c>
      <c r="D17" s="40">
        <v>7640</v>
      </c>
      <c r="E17" s="7">
        <f t="shared" si="0"/>
        <v>11060</v>
      </c>
      <c r="F17" s="11">
        <v>264</v>
      </c>
      <c r="G17" s="91">
        <f>+IF(D17=0,"",'[2]Tabelle1'!$B$5)</f>
        <v>264</v>
      </c>
      <c r="H17" s="9">
        <f>+D17/G17*F17</f>
        <v>7640</v>
      </c>
      <c r="I17" s="9">
        <f>+H17+I16</f>
        <v>10915.172413793103</v>
      </c>
      <c r="J17" s="61">
        <f>+H17-B17</f>
        <v>6006.314875135722</v>
      </c>
      <c r="Q17" s="65"/>
    </row>
    <row r="18" spans="1:17" s="3" customFormat="1" ht="12.75">
      <c r="A18" s="77" t="s">
        <v>22</v>
      </c>
      <c r="B18" s="110">
        <v>14848.43304843305</v>
      </c>
      <c r="C18" s="11">
        <f t="shared" si="1"/>
        <v>17108.27454344658</v>
      </c>
      <c r="D18" s="40">
        <v>12800</v>
      </c>
      <c r="E18" s="7">
        <f t="shared" si="0"/>
        <v>23860</v>
      </c>
      <c r="F18" s="11">
        <v>440</v>
      </c>
      <c r="G18" s="92">
        <f>+IF(D18=0,"",'[2]Tabelle1'!$B$6)</f>
        <v>412</v>
      </c>
      <c r="H18" s="9">
        <f>+D18/G18*F18</f>
        <v>13669.902912621359</v>
      </c>
      <c r="I18" s="9">
        <f>+H18+I17</f>
        <v>24585.075326414462</v>
      </c>
      <c r="J18" s="61">
        <f>+H18-B18</f>
        <v>-1178.5301358116903</v>
      </c>
      <c r="Q18" s="65"/>
    </row>
    <row r="19" spans="1:17" s="3" customFormat="1" ht="12.75">
      <c r="A19" s="77" t="s">
        <v>23</v>
      </c>
      <c r="B19" s="110">
        <v>25234.80148849215</v>
      </c>
      <c r="C19" s="11">
        <f t="shared" si="1"/>
        <v>42343.076031938734</v>
      </c>
      <c r="D19" s="40">
        <v>15490</v>
      </c>
      <c r="E19" s="7">
        <f t="shared" si="0"/>
        <v>39350</v>
      </c>
      <c r="F19" s="11">
        <v>602</v>
      </c>
      <c r="G19" s="92">
        <f>+IF(D19=0,"",'[2]Tabelle1'!$B$7)</f>
        <v>448</v>
      </c>
      <c r="H19" s="9">
        <f>+D19/G19*F19</f>
        <v>20814.687499999996</v>
      </c>
      <c r="I19" s="9">
        <f>+H19+I18</f>
        <v>45399.76282641446</v>
      </c>
      <c r="J19" s="61">
        <f>+H19-B19</f>
        <v>-4420.113988492154</v>
      </c>
      <c r="Q19" s="65"/>
    </row>
    <row r="20" spans="1:17" s="3" customFormat="1" ht="12.75">
      <c r="A20" s="77" t="s">
        <v>24</v>
      </c>
      <c r="B20" s="110">
        <v>20960.114460204884</v>
      </c>
      <c r="C20" s="11">
        <f t="shared" si="1"/>
        <v>63303.19049214362</v>
      </c>
      <c r="D20" s="40"/>
      <c r="E20" s="7">
        <f t="shared" si="0"/>
        <v>39350</v>
      </c>
      <c r="F20" s="11">
        <v>631</v>
      </c>
      <c r="G20" s="92">
        <f>+IF(D20=0,"",'[2]Tabelle1'!$B$8)</f>
      </c>
      <c r="H20" s="9"/>
      <c r="I20" s="9"/>
      <c r="J20" s="61"/>
      <c r="Q20" s="65"/>
    </row>
    <row r="21" spans="1:17" s="3" customFormat="1" ht="12.75">
      <c r="A21" s="77" t="s">
        <v>25</v>
      </c>
      <c r="B21" s="110">
        <v>17161.108790252394</v>
      </c>
      <c r="C21" s="11">
        <f t="shared" si="1"/>
        <v>80464.29928239601</v>
      </c>
      <c r="D21" s="40"/>
      <c r="E21" s="7">
        <f t="shared" si="0"/>
        <v>39350</v>
      </c>
      <c r="F21" s="11">
        <v>481</v>
      </c>
      <c r="G21" s="92">
        <f>+IF(D21=0,"",'[2]Tabelle1'!$B$9)</f>
      </c>
      <c r="H21" s="9"/>
      <c r="I21" s="9"/>
      <c r="J21" s="61"/>
      <c r="Q21" s="65"/>
    </row>
    <row r="22" spans="1:17" s="3" customFormat="1" ht="12.75">
      <c r="A22" s="77" t="s">
        <v>26</v>
      </c>
      <c r="B22" s="110">
        <v>19678.288570723278</v>
      </c>
      <c r="C22" s="11">
        <f t="shared" si="1"/>
        <v>100142.58785311929</v>
      </c>
      <c r="D22" s="40"/>
      <c r="E22" s="7">
        <f t="shared" si="0"/>
        <v>39350</v>
      </c>
      <c r="F22" s="11">
        <v>499</v>
      </c>
      <c r="G22" s="92">
        <f>+IF(D22=0,"",'[2]Tabelle1'!$B$10)</f>
      </c>
      <c r="H22" s="9"/>
      <c r="I22" s="9"/>
      <c r="J22" s="61"/>
      <c r="Q22" s="65"/>
    </row>
    <row r="23" spans="1:17" s="3" customFormat="1" ht="12.75">
      <c r="A23" s="77" t="s">
        <v>27</v>
      </c>
      <c r="B23" s="110">
        <v>5947.554836895389</v>
      </c>
      <c r="C23" s="11">
        <f t="shared" si="1"/>
        <v>106090.14269001468</v>
      </c>
      <c r="D23" s="40"/>
      <c r="E23" s="7">
        <f t="shared" si="0"/>
        <v>39350</v>
      </c>
      <c r="F23" s="11">
        <v>351</v>
      </c>
      <c r="G23" s="92">
        <f>+IF(D23=0,"",'[2]Tabelle1'!$B$11)</f>
      </c>
      <c r="H23" s="9"/>
      <c r="I23" s="9"/>
      <c r="J23" s="61"/>
      <c r="Q23" s="65"/>
    </row>
    <row r="24" spans="1:17" s="3" customFormat="1" ht="12.75">
      <c r="A24" s="77" t="s">
        <v>28</v>
      </c>
      <c r="B24" s="110">
        <v>4071.377545691906</v>
      </c>
      <c r="C24" s="11">
        <f t="shared" si="1"/>
        <v>110161.52023570659</v>
      </c>
      <c r="D24" s="40"/>
      <c r="E24" s="7">
        <f t="shared" si="0"/>
        <v>39350</v>
      </c>
      <c r="F24" s="11">
        <v>249</v>
      </c>
      <c r="G24" s="92">
        <f>+IF(D24=0,"",'[2]Tabelle1'!$B$12)</f>
      </c>
      <c r="H24" s="9"/>
      <c r="I24" s="9"/>
      <c r="J24" s="61"/>
      <c r="Q24" s="65"/>
    </row>
    <row r="25" spans="1:17" s="3" customFormat="1" ht="12.75">
      <c r="A25" s="77" t="s">
        <v>29</v>
      </c>
      <c r="B25" s="110">
        <v>944.4641089108911</v>
      </c>
      <c r="C25" s="11">
        <f t="shared" si="1"/>
        <v>111105.98434461748</v>
      </c>
      <c r="D25" s="40"/>
      <c r="E25" s="7">
        <f t="shared" si="0"/>
        <v>39350</v>
      </c>
      <c r="F25" s="11">
        <v>124</v>
      </c>
      <c r="G25" s="92">
        <f>+IF(D25=0,"",'[2]Tabelle1'!$B$13)</f>
      </c>
      <c r="H25" s="9"/>
      <c r="I25" s="9"/>
      <c r="J25" s="61"/>
      <c r="Q25" s="65"/>
    </row>
    <row r="26" spans="1:17" s="3" customFormat="1" ht="13.5" thickBot="1">
      <c r="A26" s="78" t="s">
        <v>30</v>
      </c>
      <c r="B26" s="111">
        <v>1272.05</v>
      </c>
      <c r="C26" s="15">
        <f>+C25+B26</f>
        <v>112378.03434461748</v>
      </c>
      <c r="D26" s="41"/>
      <c r="E26" s="94">
        <f t="shared" si="0"/>
        <v>39350</v>
      </c>
      <c r="F26" s="72">
        <v>30</v>
      </c>
      <c r="G26" s="93">
        <f>+IF(D26=0,"",F26)</f>
      </c>
      <c r="H26" s="114"/>
      <c r="I26" s="114"/>
      <c r="J26" s="115"/>
      <c r="Q26" s="65"/>
    </row>
    <row r="27" spans="2:17" s="3" customFormat="1" ht="13.5" thickBot="1">
      <c r="B27" s="4"/>
      <c r="C27" s="73"/>
      <c r="D27" s="4"/>
      <c r="E27" s="4"/>
      <c r="F27" s="4"/>
      <c r="G27" s="4"/>
      <c r="H27" s="4"/>
      <c r="I27" s="62" t="s">
        <v>17</v>
      </c>
      <c r="J27" s="74">
        <f>+SUM(J15:J26)</f>
        <v>3056.686794475727</v>
      </c>
      <c r="Q27" s="65"/>
    </row>
    <row r="28" spans="2:17" s="3" customFormat="1" ht="13.5" thickTop="1">
      <c r="B28" s="4"/>
      <c r="C28" s="4"/>
      <c r="D28" s="4"/>
      <c r="E28" s="4"/>
      <c r="F28" s="4"/>
      <c r="G28" s="4"/>
      <c r="H28" s="4"/>
      <c r="I28" s="4"/>
      <c r="Q28" s="65"/>
    </row>
    <row r="29" spans="2:17" s="3" customFormat="1" ht="12.75">
      <c r="B29" s="4"/>
      <c r="C29" s="4"/>
      <c r="D29" s="4"/>
      <c r="E29" s="4"/>
      <c r="F29" s="4"/>
      <c r="G29" s="4"/>
      <c r="H29" s="4"/>
      <c r="I29" s="4"/>
      <c r="Q29" s="65"/>
    </row>
    <row r="30" s="3" customFormat="1" ht="12.75">
      <c r="Q30" s="65"/>
    </row>
  </sheetData>
  <sheetProtection/>
  <mergeCells count="3">
    <mergeCell ref="A4:H4"/>
    <mergeCell ref="B12:C12"/>
    <mergeCell ref="B13:C1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G15" sqref="G15:G18"/>
    </sheetView>
  </sheetViews>
  <sheetFormatPr defaultColWidth="11.421875" defaultRowHeight="12.75"/>
  <cols>
    <col min="3" max="4" width="0" style="0" hidden="1" customWidth="1"/>
    <col min="5" max="5" width="16.28125" style="0" customWidth="1"/>
    <col min="8" max="8" width="15.57421875" style="0" bestFit="1" customWidth="1"/>
    <col min="9" max="9" width="12.57421875" style="0" customWidth="1"/>
    <col min="22" max="22" width="11.57421875" style="66" customWidth="1"/>
  </cols>
  <sheetData>
    <row r="1" spans="1:13" ht="15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1" thickBot="1">
      <c r="A3" s="1" t="s">
        <v>0</v>
      </c>
      <c r="F3" s="1" t="str">
        <f>+'[1]Heizenergie'!$E$2</f>
        <v>2019/20</v>
      </c>
    </row>
    <row r="4" spans="1:8" ht="21" thickBot="1">
      <c r="A4" s="121" t="str">
        <f>+Heizenergie!A4</f>
        <v>  Ergebnisse der Lutherschule Turnhalle</v>
      </c>
      <c r="B4" s="122"/>
      <c r="C4" s="122"/>
      <c r="D4" s="122"/>
      <c r="E4" s="122"/>
      <c r="F4" s="122"/>
      <c r="G4" s="122"/>
      <c r="H4" s="123"/>
    </row>
    <row r="5" spans="5:6" ht="15">
      <c r="E5" s="107" t="s">
        <v>36</v>
      </c>
      <c r="F5" s="107"/>
    </row>
    <row r="6" spans="1:9" ht="16.5" thickBot="1">
      <c r="A6" s="13" t="s">
        <v>8</v>
      </c>
      <c r="B6" s="2"/>
      <c r="C6" s="2"/>
      <c r="D6" s="2"/>
      <c r="E6" s="2"/>
      <c r="F6" s="107" t="s">
        <v>42</v>
      </c>
      <c r="G6" s="97"/>
      <c r="H6" s="97"/>
      <c r="I6" s="97"/>
    </row>
    <row r="7" spans="1:8" ht="12.75">
      <c r="A7" s="17" t="s">
        <v>1</v>
      </c>
      <c r="B7" s="18" t="s">
        <v>2</v>
      </c>
      <c r="C7" s="45"/>
      <c r="D7" s="45"/>
      <c r="E7" s="19" t="s">
        <v>2</v>
      </c>
      <c r="F7" s="20" t="s">
        <v>2</v>
      </c>
      <c r="G7" s="19" t="s">
        <v>2</v>
      </c>
      <c r="H7" s="21" t="s">
        <v>5</v>
      </c>
    </row>
    <row r="8" spans="1:8" ht="12.75">
      <c r="A8" s="22"/>
      <c r="B8" s="23" t="s">
        <v>3</v>
      </c>
      <c r="C8" s="46"/>
      <c r="D8" s="46"/>
      <c r="E8" s="24" t="s">
        <v>9</v>
      </c>
      <c r="F8" s="25"/>
      <c r="G8" s="24" t="s">
        <v>9</v>
      </c>
      <c r="H8" s="26" t="s">
        <v>6</v>
      </c>
    </row>
    <row r="9" spans="1:8" ht="12.75">
      <c r="A9" s="22"/>
      <c r="B9" s="23" t="s">
        <v>4</v>
      </c>
      <c r="C9" s="46"/>
      <c r="D9" s="46"/>
      <c r="E9" s="24" t="s">
        <v>4</v>
      </c>
      <c r="F9" s="25" t="s">
        <v>4</v>
      </c>
      <c r="G9" s="24" t="s">
        <v>4</v>
      </c>
      <c r="H9" s="82" t="s">
        <v>4</v>
      </c>
    </row>
    <row r="10" spans="1:8" ht="12.75">
      <c r="A10" s="22"/>
      <c r="B10" s="119" t="s">
        <v>37</v>
      </c>
      <c r="C10" s="124"/>
      <c r="D10" s="124"/>
      <c r="E10" s="120"/>
      <c r="F10" s="128" t="s">
        <v>43</v>
      </c>
      <c r="G10" s="129"/>
      <c r="H10" s="82"/>
    </row>
    <row r="11" spans="1:8" ht="12.75">
      <c r="A11" s="22"/>
      <c r="B11" s="119" t="s">
        <v>40</v>
      </c>
      <c r="C11" s="124"/>
      <c r="D11" s="124"/>
      <c r="E11" s="120"/>
      <c r="F11" s="25"/>
      <c r="G11" s="24"/>
      <c r="H11" s="82"/>
    </row>
    <row r="12" spans="1:8" ht="12.75">
      <c r="A12" s="22"/>
      <c r="B12" s="125" t="s">
        <v>41</v>
      </c>
      <c r="C12" s="126"/>
      <c r="D12" s="126"/>
      <c r="E12" s="127"/>
      <c r="F12" s="25"/>
      <c r="G12" s="24"/>
      <c r="H12" s="82"/>
    </row>
    <row r="13" spans="1:8" ht="13.5" thickBot="1">
      <c r="A13" s="27"/>
      <c r="B13" s="28" t="s">
        <v>31</v>
      </c>
      <c r="C13" s="47"/>
      <c r="D13" s="47"/>
      <c r="E13" s="29" t="s">
        <v>31</v>
      </c>
      <c r="F13" s="30" t="str">
        <f>+F3</f>
        <v>2019/20</v>
      </c>
      <c r="G13" s="81" t="str">
        <f>+F13</f>
        <v>2019/20</v>
      </c>
      <c r="H13" s="83" t="str">
        <f>+G13</f>
        <v>2019/20</v>
      </c>
    </row>
    <row r="14" spans="1:8" ht="12.75">
      <c r="A14" s="76" t="s">
        <v>19</v>
      </c>
      <c r="B14" s="69">
        <v>504.970272</v>
      </c>
      <c r="C14" s="67">
        <v>4055</v>
      </c>
      <c r="D14" s="48">
        <v>801</v>
      </c>
      <c r="E14" s="49">
        <f>+B14</f>
        <v>504.970272</v>
      </c>
      <c r="F14" s="39">
        <v>132</v>
      </c>
      <c r="G14" s="49">
        <f>+F14</f>
        <v>132</v>
      </c>
      <c r="H14" s="80">
        <f aca="true" t="shared" si="0" ref="H14:H19">IF(F14=0,"",+F14-B14)</f>
        <v>-372.970272</v>
      </c>
    </row>
    <row r="15" spans="1:8" ht="12.75">
      <c r="A15" s="77" t="s">
        <v>20</v>
      </c>
      <c r="B15" s="70">
        <v>556.209792</v>
      </c>
      <c r="C15" s="68">
        <v>6344</v>
      </c>
      <c r="D15" s="51">
        <v>801</v>
      </c>
      <c r="E15" s="52">
        <f aca="true" t="shared" si="1" ref="E15:E25">+E14+B15</f>
        <v>1061.1800640000001</v>
      </c>
      <c r="F15" s="40">
        <v>283</v>
      </c>
      <c r="G15" s="52">
        <f>+F15+G14</f>
        <v>415</v>
      </c>
      <c r="H15" s="55">
        <f t="shared" si="0"/>
        <v>-273.209792</v>
      </c>
    </row>
    <row r="16" spans="1:8" ht="12.75">
      <c r="A16" s="77" t="s">
        <v>21</v>
      </c>
      <c r="B16" s="70">
        <v>395.0746560000001</v>
      </c>
      <c r="C16" s="68">
        <v>8044</v>
      </c>
      <c r="D16" s="51">
        <v>801</v>
      </c>
      <c r="E16" s="52">
        <f t="shared" si="1"/>
        <v>1456.2547200000004</v>
      </c>
      <c r="F16" s="40">
        <v>515</v>
      </c>
      <c r="G16" s="52">
        <f>+F16+G15</f>
        <v>930</v>
      </c>
      <c r="H16" s="55">
        <f>IF(F16=0,"",+F16-B16)</f>
        <v>119.92534399999988</v>
      </c>
    </row>
    <row r="17" spans="1:8" ht="12.75">
      <c r="A17" s="77" t="s">
        <v>22</v>
      </c>
      <c r="B17" s="70">
        <v>1045.0022399999998</v>
      </c>
      <c r="C17" s="68">
        <v>11010</v>
      </c>
      <c r="D17" s="51">
        <v>801</v>
      </c>
      <c r="E17" s="52">
        <f t="shared" si="1"/>
        <v>2501.25696</v>
      </c>
      <c r="F17" s="40">
        <v>794</v>
      </c>
      <c r="G17" s="52">
        <f>+F17+G16</f>
        <v>1724</v>
      </c>
      <c r="H17" s="55">
        <f>IF(F17=0,"",+F17-B17)</f>
        <v>-251.0022399999998</v>
      </c>
    </row>
    <row r="18" spans="1:8" ht="12.75">
      <c r="A18" s="77" t="s">
        <v>23</v>
      </c>
      <c r="B18" s="70">
        <v>603.8997119999999</v>
      </c>
      <c r="C18" s="68">
        <v>9619</v>
      </c>
      <c r="D18" s="51">
        <v>801</v>
      </c>
      <c r="E18" s="52">
        <f t="shared" si="1"/>
        <v>3105.156672</v>
      </c>
      <c r="F18" s="40">
        <v>729</v>
      </c>
      <c r="G18" s="52">
        <f>+F18+G17</f>
        <v>2453</v>
      </c>
      <c r="H18" s="55">
        <f t="shared" si="0"/>
        <v>125.10028800000009</v>
      </c>
    </row>
    <row r="19" spans="1:8" ht="12.75">
      <c r="A19" s="77" t="s">
        <v>24</v>
      </c>
      <c r="B19" s="70">
        <v>519.5946240000001</v>
      </c>
      <c r="C19" s="68">
        <v>13879</v>
      </c>
      <c r="D19" s="51">
        <v>801</v>
      </c>
      <c r="E19" s="52">
        <f t="shared" si="1"/>
        <v>3624.7512960000004</v>
      </c>
      <c r="F19" s="40"/>
      <c r="G19" s="52"/>
      <c r="H19" s="55">
        <f t="shared" si="0"/>
      </c>
    </row>
    <row r="20" spans="1:8" ht="12.75">
      <c r="A20" s="77" t="s">
        <v>25</v>
      </c>
      <c r="B20" s="70">
        <v>598.738176</v>
      </c>
      <c r="C20" s="68">
        <v>11829</v>
      </c>
      <c r="D20" s="51">
        <v>801</v>
      </c>
      <c r="E20" s="52">
        <f t="shared" si="1"/>
        <v>4223.489472</v>
      </c>
      <c r="F20" s="40"/>
      <c r="G20" s="52"/>
      <c r="H20" s="55">
        <f aca="true" t="shared" si="2" ref="H20:H25">IF(F20=0,"",+F20-B20)</f>
      </c>
    </row>
    <row r="21" spans="1:8" ht="12.75">
      <c r="A21" s="77" t="s">
        <v>26</v>
      </c>
      <c r="B21" s="70">
        <v>595.297152</v>
      </c>
      <c r="C21" s="68">
        <v>9856</v>
      </c>
      <c r="D21" s="51">
        <v>801</v>
      </c>
      <c r="E21" s="52">
        <f t="shared" si="1"/>
        <v>4818.786624</v>
      </c>
      <c r="F21" s="40"/>
      <c r="G21" s="52"/>
      <c r="H21" s="55">
        <f t="shared" si="2"/>
      </c>
    </row>
    <row r="22" spans="1:8" ht="12.75">
      <c r="A22" s="77" t="s">
        <v>27</v>
      </c>
      <c r="B22" s="70">
        <v>295.928064</v>
      </c>
      <c r="C22" s="51">
        <v>5932</v>
      </c>
      <c r="D22" s="51">
        <v>801</v>
      </c>
      <c r="E22" s="52">
        <f t="shared" si="1"/>
        <v>5114.714688</v>
      </c>
      <c r="F22" s="40"/>
      <c r="G22" s="52"/>
      <c r="H22" s="55">
        <f t="shared" si="2"/>
      </c>
    </row>
    <row r="23" spans="1:8" ht="12.75">
      <c r="A23" s="77" t="s">
        <v>28</v>
      </c>
      <c r="B23" s="70">
        <v>274.421664</v>
      </c>
      <c r="C23" s="51">
        <v>6295</v>
      </c>
      <c r="D23" s="51">
        <v>801</v>
      </c>
      <c r="E23" s="52">
        <f t="shared" si="1"/>
        <v>5389.136352</v>
      </c>
      <c r="F23" s="54"/>
      <c r="G23" s="52"/>
      <c r="H23" s="55">
        <f t="shared" si="2"/>
      </c>
    </row>
    <row r="24" spans="1:8" ht="12.75">
      <c r="A24" s="77" t="s">
        <v>29</v>
      </c>
      <c r="B24" s="70">
        <v>166.029408</v>
      </c>
      <c r="C24" s="51">
        <v>5470</v>
      </c>
      <c r="D24" s="51">
        <v>801</v>
      </c>
      <c r="E24" s="52">
        <f t="shared" si="1"/>
        <v>5555.165760000001</v>
      </c>
      <c r="F24" s="54"/>
      <c r="G24" s="52"/>
      <c r="H24" s="55">
        <f t="shared" si="2"/>
      </c>
    </row>
    <row r="25" spans="1:8" ht="13.5" thickBot="1">
      <c r="A25" s="78" t="s">
        <v>30</v>
      </c>
      <c r="B25" s="71">
        <v>172.0512</v>
      </c>
      <c r="C25" s="57">
        <v>3599</v>
      </c>
      <c r="D25" s="57">
        <v>801</v>
      </c>
      <c r="E25" s="16">
        <f t="shared" si="1"/>
        <v>5727.216960000001</v>
      </c>
      <c r="F25" s="95"/>
      <c r="G25" s="16"/>
      <c r="H25" s="56">
        <f t="shared" si="2"/>
      </c>
    </row>
    <row r="26" spans="1:8" ht="12" customHeight="1">
      <c r="A26" s="4"/>
      <c r="B26" s="4"/>
      <c r="C26" s="4">
        <f>SUM(C14:C25)</f>
        <v>95932</v>
      </c>
      <c r="D26" s="4"/>
      <c r="E26" s="112" t="s">
        <v>7</v>
      </c>
      <c r="F26" s="112"/>
      <c r="G26" s="112"/>
      <c r="H26" s="62">
        <f>SUM(H14:H25)</f>
        <v>-652.1566719999998</v>
      </c>
    </row>
    <row r="27" spans="1:22" s="88" customFormat="1" ht="12.75">
      <c r="A27" s="87"/>
      <c r="B27" s="87"/>
      <c r="C27" s="87"/>
      <c r="D27" s="87"/>
      <c r="E27" s="87"/>
      <c r="F27" s="87"/>
      <c r="G27" s="87"/>
      <c r="H27" s="87"/>
      <c r="J27"/>
      <c r="K27"/>
      <c r="V27" s="87"/>
    </row>
    <row r="28" spans="1:8" ht="12.75">
      <c r="A28" s="3"/>
      <c r="B28" s="3"/>
      <c r="C28" s="3">
        <f>+C27/12</f>
        <v>0</v>
      </c>
      <c r="D28" s="3"/>
      <c r="E28" s="4"/>
      <c r="F28" s="3"/>
      <c r="G28" s="4"/>
      <c r="H28" s="3"/>
    </row>
    <row r="52" spans="1:4" ht="12.75">
      <c r="A52" s="14"/>
      <c r="B52" s="14"/>
      <c r="C52" s="14"/>
      <c r="D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</sheetData>
  <sheetProtection/>
  <mergeCells count="5">
    <mergeCell ref="A4:H4"/>
    <mergeCell ref="B10:E10"/>
    <mergeCell ref="B11:E11"/>
    <mergeCell ref="B12:E12"/>
    <mergeCell ref="F10:G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13" sqref="E13:E16"/>
    </sheetView>
  </sheetViews>
  <sheetFormatPr defaultColWidth="11.421875" defaultRowHeight="12.75"/>
  <cols>
    <col min="6" max="6" width="15.57421875" style="0" customWidth="1"/>
  </cols>
  <sheetData>
    <row r="1" spans="1:11" ht="15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21" thickBot="1">
      <c r="A3" s="98" t="s">
        <v>0</v>
      </c>
      <c r="B3" s="99"/>
      <c r="C3" s="98"/>
      <c r="D3" s="98" t="str">
        <f>+'elektr. Energie RED'!F3</f>
        <v>2019/20</v>
      </c>
      <c r="E3" s="99"/>
    </row>
    <row r="4" spans="1:6" ht="21" thickBot="1">
      <c r="A4" s="121" t="str">
        <f>+Heizenergie!A4</f>
        <v>  Ergebnisse der Lutherschule Turnhalle</v>
      </c>
      <c r="B4" s="122"/>
      <c r="C4" s="122"/>
      <c r="D4" s="122"/>
      <c r="E4" s="122"/>
      <c r="F4" s="123"/>
    </row>
    <row r="6" spans="1:6" ht="15.75">
      <c r="A6" s="13" t="s">
        <v>11</v>
      </c>
      <c r="B6" s="2"/>
      <c r="C6" s="97" t="s">
        <v>36</v>
      </c>
      <c r="D6" s="97"/>
      <c r="E6" s="97"/>
      <c r="F6" s="97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17" t="s">
        <v>1</v>
      </c>
      <c r="B8" s="18" t="s">
        <v>2</v>
      </c>
      <c r="C8" s="42" t="s">
        <v>2</v>
      </c>
      <c r="D8" s="20" t="s">
        <v>2</v>
      </c>
      <c r="E8" s="84" t="s">
        <v>2</v>
      </c>
      <c r="F8" s="86" t="s">
        <v>5</v>
      </c>
    </row>
    <row r="9" spans="1:6" ht="12.75">
      <c r="A9" s="22"/>
      <c r="B9" s="23" t="s">
        <v>3</v>
      </c>
      <c r="C9" s="35" t="s">
        <v>9</v>
      </c>
      <c r="D9" s="25"/>
      <c r="E9" s="85" t="s">
        <v>9</v>
      </c>
      <c r="F9" s="82" t="s">
        <v>6</v>
      </c>
    </row>
    <row r="10" spans="1:6" ht="12.75">
      <c r="A10" s="22"/>
      <c r="B10" s="23" t="s">
        <v>12</v>
      </c>
      <c r="C10" s="43" t="s">
        <v>12</v>
      </c>
      <c r="D10" s="25" t="s">
        <v>12</v>
      </c>
      <c r="E10" s="85" t="s">
        <v>12</v>
      </c>
      <c r="F10" s="82" t="s">
        <v>12</v>
      </c>
    </row>
    <row r="11" spans="1:6" ht="13.5" thickBot="1">
      <c r="A11" s="22"/>
      <c r="B11" s="23" t="s">
        <v>31</v>
      </c>
      <c r="C11" s="35" t="s">
        <v>31</v>
      </c>
      <c r="D11" s="25" t="str">
        <f>+D3</f>
        <v>2019/20</v>
      </c>
      <c r="E11" s="104" t="str">
        <f>+D11</f>
        <v>2019/20</v>
      </c>
      <c r="F11" s="82" t="str">
        <f>+E11</f>
        <v>2019/20</v>
      </c>
    </row>
    <row r="12" spans="1:6" ht="12.75">
      <c r="A12" s="100" t="s">
        <v>19</v>
      </c>
      <c r="B12" s="105">
        <v>4.666666666666667</v>
      </c>
      <c r="C12" s="49">
        <f>+B12</f>
        <v>4.666666666666667</v>
      </c>
      <c r="D12" s="39">
        <v>3</v>
      </c>
      <c r="E12" s="49">
        <f>+D12</f>
        <v>3</v>
      </c>
      <c r="F12" s="50">
        <f aca="true" t="shared" si="0" ref="F12:F20">IF(D12=0,"",+D12-B12)</f>
        <v>-1.666666666666667</v>
      </c>
    </row>
    <row r="13" spans="1:6" ht="12.75">
      <c r="A13" s="101" t="s">
        <v>20</v>
      </c>
      <c r="B13" s="103">
        <v>4.199999999999999</v>
      </c>
      <c r="C13" s="52">
        <f aca="true" t="shared" si="1" ref="C13:C23">+C12+B13</f>
        <v>8.866666666666667</v>
      </c>
      <c r="D13" s="40">
        <v>3</v>
      </c>
      <c r="E13" s="52">
        <f>+D13+E12</f>
        <v>6</v>
      </c>
      <c r="F13" s="53">
        <f t="shared" si="0"/>
        <v>-1.1999999999999993</v>
      </c>
    </row>
    <row r="14" spans="1:6" ht="12.75">
      <c r="A14" s="101" t="s">
        <v>21</v>
      </c>
      <c r="B14" s="103">
        <v>1.8666666666666665</v>
      </c>
      <c r="C14" s="52">
        <f t="shared" si="1"/>
        <v>10.733333333333334</v>
      </c>
      <c r="D14" s="40">
        <v>1</v>
      </c>
      <c r="E14" s="52">
        <f>+D14+E13</f>
        <v>7</v>
      </c>
      <c r="F14" s="53">
        <f t="shared" si="0"/>
        <v>-0.8666666666666665</v>
      </c>
    </row>
    <row r="15" spans="1:6" ht="12.75">
      <c r="A15" s="101" t="s">
        <v>22</v>
      </c>
      <c r="B15" s="103">
        <v>4.666666666666667</v>
      </c>
      <c r="C15" s="52">
        <f t="shared" si="1"/>
        <v>15.400000000000002</v>
      </c>
      <c r="D15" s="40">
        <v>4</v>
      </c>
      <c r="E15" s="52">
        <f>+D15+E14</f>
        <v>11</v>
      </c>
      <c r="F15" s="53">
        <f t="shared" si="0"/>
        <v>-0.666666666666667</v>
      </c>
    </row>
    <row r="16" spans="1:6" ht="12.75">
      <c r="A16" s="101" t="s">
        <v>23</v>
      </c>
      <c r="B16" s="103">
        <v>2.8</v>
      </c>
      <c r="C16" s="52">
        <f t="shared" si="1"/>
        <v>18.200000000000003</v>
      </c>
      <c r="D16" s="40">
        <v>3</v>
      </c>
      <c r="E16" s="52">
        <f>+D16+E15</f>
        <v>14</v>
      </c>
      <c r="F16" s="53">
        <f t="shared" si="0"/>
        <v>0.20000000000000018</v>
      </c>
    </row>
    <row r="17" spans="1:6" ht="12.75">
      <c r="A17" s="101" t="s">
        <v>24</v>
      </c>
      <c r="B17" s="103">
        <v>3.2666666666666666</v>
      </c>
      <c r="C17" s="52">
        <f t="shared" si="1"/>
        <v>21.46666666666667</v>
      </c>
      <c r="D17" s="40"/>
      <c r="E17" s="52"/>
      <c r="F17" s="53">
        <f t="shared" si="0"/>
      </c>
    </row>
    <row r="18" spans="1:6" ht="12.75">
      <c r="A18" s="101" t="s">
        <v>25</v>
      </c>
      <c r="B18" s="103">
        <v>2.8</v>
      </c>
      <c r="C18" s="52">
        <f t="shared" si="1"/>
        <v>24.26666666666667</v>
      </c>
      <c r="D18" s="40"/>
      <c r="E18" s="52"/>
      <c r="F18" s="53">
        <f t="shared" si="0"/>
      </c>
    </row>
    <row r="19" spans="1:6" ht="12.75">
      <c r="A19" s="101" t="s">
        <v>26</v>
      </c>
      <c r="B19" s="103">
        <v>3.2666666666666666</v>
      </c>
      <c r="C19" s="52">
        <f t="shared" si="1"/>
        <v>27.533333333333335</v>
      </c>
      <c r="D19" s="40"/>
      <c r="E19" s="52"/>
      <c r="F19" s="53">
        <f t="shared" si="0"/>
      </c>
    </row>
    <row r="20" spans="1:6" ht="12.75">
      <c r="A20" s="101" t="s">
        <v>27</v>
      </c>
      <c r="B20" s="103">
        <v>4.666666666666667</v>
      </c>
      <c r="C20" s="52">
        <f t="shared" si="1"/>
        <v>32.2</v>
      </c>
      <c r="D20" s="54"/>
      <c r="E20" s="52"/>
      <c r="F20" s="53">
        <f t="shared" si="0"/>
      </c>
    </row>
    <row r="21" spans="1:6" ht="12.75">
      <c r="A21" s="101" t="s">
        <v>28</v>
      </c>
      <c r="B21" s="103">
        <v>3.733333333333333</v>
      </c>
      <c r="C21" s="52">
        <f t="shared" si="1"/>
        <v>35.93333333333334</v>
      </c>
      <c r="D21" s="54"/>
      <c r="E21" s="52"/>
      <c r="F21" s="53">
        <f>IF(D21=0,"",+D21-B21)</f>
      </c>
    </row>
    <row r="22" spans="1:6" ht="12.75">
      <c r="A22" s="101" t="s">
        <v>29</v>
      </c>
      <c r="B22" s="103">
        <v>3.733333333333333</v>
      </c>
      <c r="C22" s="52">
        <f t="shared" si="1"/>
        <v>39.66666666666667</v>
      </c>
      <c r="D22" s="54"/>
      <c r="E22" s="52"/>
      <c r="F22" s="53">
        <f>IF(D22=0,"",+D22-B22)</f>
      </c>
    </row>
    <row r="23" spans="1:6" ht="13.5" thickBot="1">
      <c r="A23" s="102" t="s">
        <v>30</v>
      </c>
      <c r="B23" s="106">
        <v>2</v>
      </c>
      <c r="C23" s="16">
        <f t="shared" si="1"/>
        <v>41.66666666666667</v>
      </c>
      <c r="D23" s="75"/>
      <c r="E23" s="16"/>
      <c r="F23" s="96">
        <f>IF(D23=0,"",+D23-B23)</f>
      </c>
    </row>
    <row r="24" spans="1:6" ht="12.75">
      <c r="A24" s="4"/>
      <c r="B24" s="4"/>
      <c r="C24" s="112" t="s">
        <v>39</v>
      </c>
      <c r="D24" s="12"/>
      <c r="E24" s="12"/>
      <c r="F24" s="62">
        <f>SUM(F12:F23)</f>
        <v>-4.199999999999999</v>
      </c>
    </row>
    <row r="25" spans="1:6" ht="12.75">
      <c r="A25" s="113"/>
      <c r="B25" s="4"/>
      <c r="C25" s="4"/>
      <c r="D25" s="4"/>
      <c r="E25" s="4"/>
      <c r="F25" s="4"/>
    </row>
    <row r="26" spans="1:6" ht="12.75">
      <c r="A26" s="89"/>
      <c r="B26" s="3"/>
      <c r="C26" s="3"/>
      <c r="D26" s="3"/>
      <c r="E26" s="3"/>
      <c r="F26" s="3"/>
    </row>
  </sheetData>
  <sheetProtection/>
  <mergeCells count="1"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2017-08-15T07:57:46Z</cp:lastPrinted>
  <dcterms:created xsi:type="dcterms:W3CDTF">1999-04-30T04:59:30Z</dcterms:created>
  <dcterms:modified xsi:type="dcterms:W3CDTF">2020-01-16T11:45:42Z</dcterms:modified>
  <cp:category/>
  <cp:version/>
  <cp:contentType/>
  <cp:contentStatus/>
</cp:coreProperties>
</file>