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7680" windowHeight="7635" activeTab="2"/>
  </bookViews>
  <sheets>
    <sheet name="Heizenergie" sheetId="1" r:id="rId1"/>
    <sheet name="elektr. Energie" sheetId="2" r:id="rId2"/>
    <sheet name="Trinkwasser" sheetId="3" r:id="rId3"/>
  </sheets>
  <externalReferences>
    <externalReference r:id="rId6"/>
    <externalReference r:id="rId7"/>
  </externalReferences>
  <definedNames>
    <definedName name="_xlnm.Print_Area" localSheetId="2">'Trinkwasser'!$A:$IV</definedName>
  </definedNames>
  <calcPr fullCalcOnLoad="1"/>
</workbook>
</file>

<file path=xl/sharedStrings.xml><?xml version="1.0" encoding="utf-8"?>
<sst xmlns="http://schemas.openxmlformats.org/spreadsheetml/2006/main" count="138" uniqueCount="59">
  <si>
    <t xml:space="preserve">ESP-Schulen </t>
  </si>
  <si>
    <t>Monat</t>
  </si>
  <si>
    <t>Verbrauch</t>
  </si>
  <si>
    <t>Mittelwert</t>
  </si>
  <si>
    <t>kWh</t>
  </si>
  <si>
    <t>Einsparung/</t>
  </si>
  <si>
    <t>Mehrverbrauch</t>
  </si>
  <si>
    <t>Mehr/Minderverbrauch (kWh)</t>
  </si>
  <si>
    <t xml:space="preserve"> -elektrische Energie-</t>
  </si>
  <si>
    <t>addiert</t>
  </si>
  <si>
    <t>korrigierter</t>
  </si>
  <si>
    <t xml:space="preserve"> -Trinkwasser-</t>
  </si>
  <si>
    <t>m³</t>
  </si>
  <si>
    <t>Minderverbrauch</t>
  </si>
  <si>
    <t>7=3/6*5</t>
  </si>
  <si>
    <t>Mehr- oder</t>
  </si>
  <si>
    <t>Minderver-</t>
  </si>
  <si>
    <t>brauch</t>
  </si>
  <si>
    <t xml:space="preserve">    Gradtagszahl</t>
  </si>
  <si>
    <t>Summe</t>
  </si>
  <si>
    <t xml:space="preserve">  Ergebnisse der Amerikanischen Schule</t>
  </si>
  <si>
    <t>Ergebnisse der Amerikanischen Schule</t>
  </si>
  <si>
    <t>Ergebnisse der Amerikanische Schule</t>
  </si>
  <si>
    <t>Heizenergie -Fernwärme-</t>
  </si>
  <si>
    <t>Aug</t>
  </si>
  <si>
    <t>Sep</t>
  </si>
  <si>
    <t>Okt</t>
  </si>
  <si>
    <t>Nov</t>
  </si>
  <si>
    <t>Dez</t>
  </si>
  <si>
    <t>Jan</t>
  </si>
  <si>
    <t>Feb</t>
  </si>
  <si>
    <t>Mrz</t>
  </si>
  <si>
    <t>Apr</t>
  </si>
  <si>
    <t>Mai</t>
  </si>
  <si>
    <t>Jun</t>
  </si>
  <si>
    <t>Jul</t>
  </si>
  <si>
    <t>1999/2002</t>
  </si>
  <si>
    <t xml:space="preserve"> 99/02</t>
  </si>
  <si>
    <t>Seestadt Immobilien</t>
  </si>
  <si>
    <t>Faktor 40</t>
  </si>
  <si>
    <t>Red 2006</t>
  </si>
  <si>
    <t>Red 2008</t>
  </si>
  <si>
    <t>Red 2009</t>
  </si>
  <si>
    <t>Red 2011</t>
  </si>
  <si>
    <t>Schule wird umgebaut</t>
  </si>
  <si>
    <t>April 2012, Mensa in Betrieb genommen</t>
  </si>
  <si>
    <t>ab Juli 2012, Umbau Altbau</t>
  </si>
  <si>
    <t>Ab dem Jahr 2013 Ganztagsschule, Verbrauchswerte 23012/2013 als neue Basiswerte</t>
  </si>
  <si>
    <t>2012/2013</t>
  </si>
  <si>
    <t>2013 Neue Basiswerte</t>
  </si>
  <si>
    <t>in 2004 -9%</t>
  </si>
  <si>
    <t>in 2006-15%</t>
  </si>
  <si>
    <t>Reduzierung</t>
  </si>
  <si>
    <t>in 2006 -13%</t>
  </si>
  <si>
    <t>in 2008 -10%</t>
  </si>
  <si>
    <t>2013/2014</t>
  </si>
  <si>
    <t>Erhöhung in 2014 +15%</t>
  </si>
  <si>
    <t xml:space="preserve">Ab dem Jahr 2013 Ganztagsschule, </t>
  </si>
  <si>
    <t>Verbrauchswerte 23012/2013 als neue Basiswerte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</si>
</sst>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</numFmts>
  <fonts count="5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5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4.75"/>
      <color indexed="8"/>
      <name val="Arial"/>
      <family val="0"/>
    </font>
    <font>
      <sz val="14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.5"/>
      <color indexed="8"/>
      <name val="Arial"/>
      <family val="0"/>
    </font>
    <font>
      <b/>
      <sz val="8.75"/>
      <color indexed="8"/>
      <name val="Arial"/>
      <family val="0"/>
    </font>
    <font>
      <b/>
      <sz val="9.7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 style="medium"/>
      <bottom style="thin"/>
    </border>
    <border>
      <left style="double"/>
      <right style="double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2" fillId="34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22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3" fontId="0" fillId="36" borderId="0" xfId="0" applyNumberFormat="1" applyFont="1" applyFill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0" fillId="35" borderId="30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0" fontId="0" fillId="35" borderId="34" xfId="0" applyFont="1" applyFill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3" fontId="1" fillId="34" borderId="13" xfId="0" applyNumberFormat="1" applyFont="1" applyFill="1" applyBorder="1" applyAlignment="1">
      <alignment/>
    </xf>
    <xf numFmtId="3" fontId="1" fillId="34" borderId="14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0" fontId="0" fillId="35" borderId="36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0" fontId="2" fillId="37" borderId="38" xfId="0" applyFont="1" applyFill="1" applyBorder="1" applyAlignment="1">
      <alignment/>
    </xf>
    <xf numFmtId="0" fontId="0" fillId="37" borderId="38" xfId="0" applyFill="1" applyBorder="1" applyAlignment="1">
      <alignment/>
    </xf>
    <xf numFmtId="0" fontId="0" fillId="35" borderId="39" xfId="0" applyFont="1" applyFill="1" applyBorder="1" applyAlignment="1">
      <alignment horizontal="center"/>
    </xf>
    <xf numFmtId="0" fontId="0" fillId="35" borderId="4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3" fontId="0" fillId="0" borderId="4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1" fillId="38" borderId="43" xfId="0" applyNumberFormat="1" applyFont="1" applyFill="1" applyBorder="1" applyAlignment="1">
      <alignment/>
    </xf>
    <xf numFmtId="3" fontId="1" fillId="34" borderId="20" xfId="0" applyNumberFormat="1" applyFont="1" applyFill="1" applyBorder="1" applyAlignment="1">
      <alignment/>
    </xf>
    <xf numFmtId="3" fontId="1" fillId="34" borderId="44" xfId="0" applyNumberFormat="1" applyFont="1" applyFill="1" applyBorder="1" applyAlignment="1">
      <alignment/>
    </xf>
    <xf numFmtId="3" fontId="1" fillId="38" borderId="45" xfId="0" applyNumberFormat="1" applyFont="1" applyFill="1" applyBorder="1" applyAlignment="1">
      <alignment/>
    </xf>
    <xf numFmtId="3" fontId="1" fillId="38" borderId="46" xfId="0" applyNumberFormat="1" applyFont="1" applyFill="1" applyBorder="1" applyAlignment="1">
      <alignment/>
    </xf>
    <xf numFmtId="3" fontId="1" fillId="38" borderId="47" xfId="0" applyNumberFormat="1" applyFont="1" applyFill="1" applyBorder="1" applyAlignment="1">
      <alignment/>
    </xf>
    <xf numFmtId="3" fontId="0" fillId="0" borderId="44" xfId="0" applyNumberFormat="1" applyFont="1" applyBorder="1" applyAlignment="1">
      <alignment/>
    </xf>
    <xf numFmtId="0" fontId="0" fillId="35" borderId="48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3" fontId="0" fillId="38" borderId="46" xfId="0" applyNumberFormat="1" applyFont="1" applyFill="1" applyBorder="1" applyAlignment="1">
      <alignment/>
    </xf>
    <xf numFmtId="3" fontId="1" fillId="36" borderId="0" xfId="0" applyNumberFormat="1" applyFont="1" applyFill="1" applyAlignment="1">
      <alignment/>
    </xf>
    <xf numFmtId="3" fontId="1" fillId="34" borderId="17" xfId="0" applyNumberFormat="1" applyFont="1" applyFill="1" applyBorder="1" applyAlignment="1">
      <alignment/>
    </xf>
    <xf numFmtId="17" fontId="0" fillId="35" borderId="30" xfId="0" applyNumberFormat="1" applyFont="1" applyFill="1" applyBorder="1" applyAlignment="1">
      <alignment horizontal="center"/>
    </xf>
    <xf numFmtId="17" fontId="0" fillId="35" borderId="49" xfId="0" applyNumberFormat="1" applyFont="1" applyFill="1" applyBorder="1" applyAlignment="1">
      <alignment horizontal="center"/>
    </xf>
    <xf numFmtId="17" fontId="0" fillId="35" borderId="50" xfId="0" applyNumberFormat="1" applyFont="1" applyFill="1" applyBorder="1" applyAlignment="1">
      <alignment horizontal="center"/>
    </xf>
    <xf numFmtId="3" fontId="0" fillId="0" borderId="31" xfId="0" applyNumberFormat="1" applyFont="1" applyBorder="1" applyAlignment="1">
      <alignment/>
    </xf>
    <xf numFmtId="3" fontId="0" fillId="38" borderId="45" xfId="0" applyNumberFormat="1" applyFont="1" applyFill="1" applyBorder="1" applyAlignment="1">
      <alignment/>
    </xf>
    <xf numFmtId="0" fontId="1" fillId="35" borderId="51" xfId="0" applyFont="1" applyFill="1" applyBorder="1" applyAlignment="1">
      <alignment horizontal="center"/>
    </xf>
    <xf numFmtId="16" fontId="0" fillId="35" borderId="35" xfId="0" applyNumberFormat="1" applyFont="1" applyFill="1" applyBorder="1" applyAlignment="1">
      <alignment horizontal="center"/>
    </xf>
    <xf numFmtId="0" fontId="1" fillId="35" borderId="52" xfId="0" applyFont="1" applyFill="1" applyBorder="1" applyAlignment="1">
      <alignment horizontal="center"/>
    </xf>
    <xf numFmtId="0" fontId="1" fillId="35" borderId="53" xfId="0" applyFont="1" applyFill="1" applyBorder="1" applyAlignment="1">
      <alignment horizontal="center"/>
    </xf>
    <xf numFmtId="0" fontId="1" fillId="35" borderId="48" xfId="0" applyFont="1" applyFill="1" applyBorder="1" applyAlignment="1">
      <alignment horizontal="center"/>
    </xf>
    <xf numFmtId="3" fontId="0" fillId="35" borderId="23" xfId="0" applyNumberFormat="1" applyFont="1" applyFill="1" applyBorder="1" applyAlignment="1">
      <alignment horizontal="center"/>
    </xf>
    <xf numFmtId="3" fontId="0" fillId="35" borderId="26" xfId="0" applyNumberFormat="1" applyFont="1" applyFill="1" applyBorder="1" applyAlignment="1">
      <alignment horizontal="center"/>
    </xf>
    <xf numFmtId="0" fontId="0" fillId="35" borderId="54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39" borderId="26" xfId="0" applyFont="1" applyFill="1" applyBorder="1" applyAlignment="1">
      <alignment horizontal="center"/>
    </xf>
    <xf numFmtId="9" fontId="0" fillId="39" borderId="26" xfId="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0" fillId="34" borderId="55" xfId="0" applyNumberFormat="1" applyFont="1" applyFill="1" applyBorder="1" applyAlignment="1">
      <alignment/>
    </xf>
    <xf numFmtId="3" fontId="1" fillId="38" borderId="56" xfId="0" applyNumberFormat="1" applyFont="1" applyFill="1" applyBorder="1" applyAlignment="1">
      <alignment/>
    </xf>
    <xf numFmtId="0" fontId="0" fillId="40" borderId="26" xfId="0" applyFont="1" applyFill="1" applyBorder="1" applyAlignment="1">
      <alignment horizontal="center"/>
    </xf>
    <xf numFmtId="9" fontId="0" fillId="40" borderId="26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/>
    </xf>
    <xf numFmtId="3" fontId="1" fillId="36" borderId="57" xfId="0" applyNumberFormat="1" applyFont="1" applyFill="1" applyBorder="1" applyAlignment="1">
      <alignment/>
    </xf>
    <xf numFmtId="3" fontId="0" fillId="0" borderId="55" xfId="0" applyNumberFormat="1" applyFont="1" applyBorder="1" applyAlignment="1">
      <alignment/>
    </xf>
    <xf numFmtId="17" fontId="9" fillId="0" borderId="0" xfId="0" applyNumberFormat="1" applyFont="1" applyFill="1" applyBorder="1" applyAlignment="1">
      <alignment horizontal="left"/>
    </xf>
    <xf numFmtId="9" fontId="0" fillId="41" borderId="26" xfId="0" applyNumberFormat="1" applyFont="1" applyFill="1" applyBorder="1" applyAlignment="1">
      <alignment horizontal="center"/>
    </xf>
    <xf numFmtId="9" fontId="0" fillId="42" borderId="26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49" fontId="0" fillId="35" borderId="35" xfId="0" applyNumberFormat="1" applyFont="1" applyFill="1" applyBorder="1" applyAlignment="1">
      <alignment horizontal="center"/>
    </xf>
    <xf numFmtId="49" fontId="0" fillId="43" borderId="29" xfId="0" applyNumberFormat="1" applyFont="1" applyFill="1" applyBorder="1" applyAlignment="1">
      <alignment horizontal="center"/>
    </xf>
    <xf numFmtId="49" fontId="0" fillId="43" borderId="35" xfId="0" applyNumberFormat="1" applyFont="1" applyFill="1" applyBorder="1" applyAlignment="1">
      <alignment horizontal="center"/>
    </xf>
    <xf numFmtId="0" fontId="0" fillId="43" borderId="58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0" fillId="44" borderId="59" xfId="0" applyFont="1" applyFill="1" applyBorder="1" applyAlignment="1">
      <alignment horizontal="center"/>
    </xf>
    <xf numFmtId="0" fontId="0" fillId="44" borderId="33" xfId="0" applyFont="1" applyFill="1" applyBorder="1" applyAlignment="1">
      <alignment horizontal="center"/>
    </xf>
    <xf numFmtId="0" fontId="0" fillId="39" borderId="59" xfId="0" applyFont="1" applyFill="1" applyBorder="1" applyAlignment="1">
      <alignment horizontal="center"/>
    </xf>
    <xf numFmtId="9" fontId="0" fillId="39" borderId="33" xfId="0" applyNumberFormat="1" applyFont="1" applyFill="1" applyBorder="1" applyAlignment="1">
      <alignment horizontal="center"/>
    </xf>
    <xf numFmtId="9" fontId="0" fillId="39" borderId="37" xfId="0" applyNumberFormat="1" applyFont="1" applyFill="1" applyBorder="1" applyAlignment="1">
      <alignment horizontal="center"/>
    </xf>
    <xf numFmtId="0" fontId="0" fillId="40" borderId="59" xfId="0" applyFont="1" applyFill="1" applyBorder="1" applyAlignment="1">
      <alignment horizontal="center"/>
    </xf>
    <xf numFmtId="9" fontId="0" fillId="40" borderId="37" xfId="0" applyNumberFormat="1" applyFont="1" applyFill="1" applyBorder="1" applyAlignment="1">
      <alignment horizontal="center"/>
    </xf>
    <xf numFmtId="3" fontId="0" fillId="0" borderId="60" xfId="0" applyNumberFormat="1" applyFont="1" applyBorder="1" applyAlignment="1">
      <alignment/>
    </xf>
    <xf numFmtId="3" fontId="0" fillId="38" borderId="47" xfId="0" applyNumberFormat="1" applyFont="1" applyFill="1" applyBorder="1" applyAlignment="1">
      <alignment/>
    </xf>
    <xf numFmtId="49" fontId="0" fillId="2" borderId="29" xfId="0" applyNumberFormat="1" applyFont="1" applyFill="1" applyBorder="1" applyAlignment="1">
      <alignment horizontal="center"/>
    </xf>
    <xf numFmtId="49" fontId="0" fillId="2" borderId="35" xfId="0" applyNumberFormat="1" applyFont="1" applyFill="1" applyBorder="1" applyAlignment="1">
      <alignment horizontal="center"/>
    </xf>
    <xf numFmtId="0" fontId="1" fillId="43" borderId="59" xfId="0" applyFont="1" applyFill="1" applyBorder="1" applyAlignment="1">
      <alignment horizontal="center"/>
    </xf>
    <xf numFmtId="0" fontId="1" fillId="43" borderId="0" xfId="0" applyFont="1" applyFill="1" applyBorder="1" applyAlignment="1">
      <alignment horizontal="center"/>
    </xf>
    <xf numFmtId="0" fontId="1" fillId="43" borderId="37" xfId="0" applyFont="1" applyFill="1" applyBorder="1" applyAlignment="1">
      <alignment horizontal="center"/>
    </xf>
    <xf numFmtId="49" fontId="1" fillId="43" borderId="59" xfId="0" applyNumberFormat="1" applyFont="1" applyFill="1" applyBorder="1" applyAlignment="1">
      <alignment horizontal="center"/>
    </xf>
    <xf numFmtId="49" fontId="1" fillId="43" borderId="33" xfId="0" applyNumberFormat="1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Beurteilung des Verbrauchs an Heizenergie</a:t>
            </a:r>
          </a:p>
        </c:rich>
      </c:tx>
      <c:layout>
        <c:manualLayout>
          <c:xMode val="factor"/>
          <c:yMode val="factor"/>
          <c:x val="0.0205"/>
          <c:y val="0.0225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1"/>
          <c:y val="0.1155"/>
          <c:w val="0.933"/>
          <c:h val="0.69275"/>
        </c:manualLayout>
      </c:layout>
      <c:lineChart>
        <c:grouping val="standard"/>
        <c:varyColors val="0"/>
        <c:ser>
          <c:idx val="0"/>
          <c:order val="0"/>
          <c:tx>
            <c:strRef>
              <c:f>Heizenergie!$C$17</c:f>
              <c:strCache>
                <c:ptCount val="1"/>
                <c:pt idx="0">
                  <c:v>1999/2002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Heizenergie!$A$18:$A$29</c:f>
              <c:strCache/>
            </c:strRef>
          </c:cat>
          <c:val>
            <c:numRef>
              <c:f>Heizenergie!$C$18:$C$29</c:f>
              <c:numCache/>
            </c:numRef>
          </c:val>
          <c:smooth val="0"/>
        </c:ser>
        <c:ser>
          <c:idx val="1"/>
          <c:order val="1"/>
          <c:tx>
            <c:strRef>
              <c:f>Heizenergie!$I$17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Heizenergie!$A$18:$A$29</c:f>
              <c:strCache/>
            </c:strRef>
          </c:cat>
          <c:val>
            <c:numRef>
              <c:f>Heizenergie!$I$18:$I$29</c:f>
              <c:numCache/>
            </c:numRef>
          </c:val>
          <c:smooth val="0"/>
        </c:ser>
        <c:marker val="1"/>
        <c:axId val="37098092"/>
        <c:axId val="34216461"/>
      </c:lineChart>
      <c:catAx>
        <c:axId val="37098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16461"/>
        <c:crosses val="autoZero"/>
        <c:auto val="1"/>
        <c:lblOffset val="100"/>
        <c:tickLblSkip val="1"/>
        <c:noMultiLvlLbl val="0"/>
      </c:catAx>
      <c:valAx>
        <c:axId val="34216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98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"/>
          <c:y val="0.913"/>
          <c:w val="0.30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elektr. Energie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3"/>
          <c:y val="0.13525"/>
          <c:w val="0.919"/>
          <c:h val="0.6965"/>
        </c:manualLayout>
      </c:layout>
      <c:lineChart>
        <c:grouping val="standard"/>
        <c:varyColors val="0"/>
        <c:ser>
          <c:idx val="0"/>
          <c:order val="0"/>
          <c:tx>
            <c:strRef>
              <c:f>'elektr. Energie'!$E$14</c:f>
              <c:strCache>
                <c:ptCount val="1"/>
                <c:pt idx="0">
                  <c:v>2012/2013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'elektr. Energie'!$A$15:$A$26</c:f>
              <c:strCache/>
            </c:strRef>
          </c:cat>
          <c:val>
            <c:numRef>
              <c:f>'elektr. Energie'!$E$15:$E$26</c:f>
              <c:numCache/>
            </c:numRef>
          </c:val>
          <c:smooth val="0"/>
        </c:ser>
        <c:ser>
          <c:idx val="1"/>
          <c:order val="1"/>
          <c:tx>
            <c:strRef>
              <c:f>'elektr. Energie'!$G$14</c:f>
              <c:strCache>
                <c:ptCount val="1"/>
                <c:pt idx="0">
                  <c:v>2013/2014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'elektr. Energie'!$A$15:$A$26</c:f>
              <c:strCache/>
            </c:strRef>
          </c:cat>
          <c:val>
            <c:numRef>
              <c:f>'elektr. Energie'!$G$15:$G$26</c:f>
              <c:numCache/>
            </c:numRef>
          </c:val>
          <c:smooth val="0"/>
        </c:ser>
        <c:marker val="1"/>
        <c:axId val="4181222"/>
        <c:axId val="37003063"/>
      </c:lineChart>
      <c:catAx>
        <c:axId val="4181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03063"/>
        <c:crosses val="autoZero"/>
        <c:auto val="1"/>
        <c:lblOffset val="100"/>
        <c:tickLblSkip val="1"/>
        <c:noMultiLvlLbl val="0"/>
      </c:catAx>
      <c:valAx>
        <c:axId val="37003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2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1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175"/>
          <c:y val="0.931"/>
          <c:w val="0.319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Trinkwasser</a:t>
            </a:r>
          </a:p>
        </c:rich>
      </c:tx>
      <c:layout>
        <c:manualLayout>
          <c:xMode val="factor"/>
          <c:yMode val="factor"/>
          <c:x val="0.00175"/>
          <c:y val="-0.021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125"/>
          <c:y val="0.0505"/>
          <c:w val="0.9687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Trinkwasser!$C$15</c:f>
              <c:strCache>
                <c:ptCount val="1"/>
                <c:pt idx="0">
                  <c:v>2012/2013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Trinkwasser!$A$16:$A$27</c:f>
              <c:strCache/>
            </c:strRef>
          </c:cat>
          <c:val>
            <c:numRef>
              <c:f>Trinkwasser!$C$16:$C$27</c:f>
              <c:numCache/>
            </c:numRef>
          </c:val>
          <c:smooth val="0"/>
        </c:ser>
        <c:ser>
          <c:idx val="1"/>
          <c:order val="1"/>
          <c:tx>
            <c:strRef>
              <c:f>Trinkwasser!$E$15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Trinkwasser!$A$16:$A$27</c:f>
              <c:strCache/>
            </c:strRef>
          </c:cat>
          <c:val>
            <c:numRef>
              <c:f>Trinkwasser!$E$16:$E$27</c:f>
              <c:numCache/>
            </c:numRef>
          </c:val>
          <c:smooth val="0"/>
        </c:ser>
        <c:marker val="1"/>
        <c:axId val="28799808"/>
        <c:axId val="30976321"/>
      </c:lineChart>
      <c:catAx>
        <c:axId val="28799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76321"/>
        <c:crosses val="autoZero"/>
        <c:auto val="1"/>
        <c:lblOffset val="100"/>
        <c:tickLblSkip val="1"/>
        <c:noMultiLvlLbl val="0"/>
      </c:catAx>
      <c:valAx>
        <c:axId val="30976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m³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3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99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75"/>
          <c:y val="0.93725"/>
          <c:w val="0.327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32</xdr:row>
      <xdr:rowOff>85725</xdr:rowOff>
    </xdr:from>
    <xdr:to>
      <xdr:col>9</xdr:col>
      <xdr:colOff>533400</xdr:colOff>
      <xdr:row>48</xdr:row>
      <xdr:rowOff>114300</xdr:rowOff>
    </xdr:to>
    <xdr:graphicFrame>
      <xdr:nvGraphicFramePr>
        <xdr:cNvPr id="1" name="Diagramm 4"/>
        <xdr:cNvGraphicFramePr/>
      </xdr:nvGraphicFramePr>
      <xdr:xfrm>
        <a:off x="28575" y="5629275"/>
        <a:ext cx="56292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114300</xdr:rowOff>
    </xdr:from>
    <xdr:to>
      <xdr:col>8</xdr:col>
      <xdr:colOff>438150</xdr:colOff>
      <xdr:row>51</xdr:row>
      <xdr:rowOff>85725</xdr:rowOff>
    </xdr:to>
    <xdr:graphicFrame>
      <xdr:nvGraphicFramePr>
        <xdr:cNvPr id="1" name="Diagramm 2"/>
        <xdr:cNvGraphicFramePr/>
      </xdr:nvGraphicFramePr>
      <xdr:xfrm>
        <a:off x="0" y="5105400"/>
        <a:ext cx="53721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6</xdr:col>
      <xdr:colOff>447675</xdr:colOff>
      <xdr:row>50</xdr:row>
      <xdr:rowOff>47625</xdr:rowOff>
    </xdr:to>
    <xdr:graphicFrame>
      <xdr:nvGraphicFramePr>
        <xdr:cNvPr id="1" name="Diagramm 3"/>
        <xdr:cNvGraphicFramePr/>
      </xdr:nvGraphicFramePr>
      <xdr:xfrm>
        <a:off x="0" y="5238750"/>
        <a:ext cx="52959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P-Allmersschu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radtagszah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izenergie"/>
      <sheetName val="elektr. Energie"/>
      <sheetName val="Trinkwasser Red"/>
    </sheetNames>
    <sheetDataSet>
      <sheetData sheetId="2">
        <row r="2">
          <cell r="D2" t="str">
            <v>2019/20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4">
          <cell r="B4">
            <v>145</v>
          </cell>
        </row>
        <row r="5">
          <cell r="B5">
            <v>264</v>
          </cell>
        </row>
        <row r="6">
          <cell r="B6">
            <v>412</v>
          </cell>
        </row>
        <row r="7">
          <cell r="B7">
            <v>448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D21" sqref="D21"/>
    </sheetView>
  </sheetViews>
  <sheetFormatPr defaultColWidth="11.57421875" defaultRowHeight="12.75"/>
  <cols>
    <col min="1" max="1" width="6.7109375" style="2" customWidth="1"/>
    <col min="2" max="2" width="8.8515625" style="2" customWidth="1"/>
    <col min="3" max="3" width="9.28125" style="2" customWidth="1"/>
    <col min="4" max="4" width="9.57421875" style="2" bestFit="1" customWidth="1"/>
    <col min="5" max="5" width="9.140625" style="2" bestFit="1" customWidth="1"/>
    <col min="6" max="6" width="8.140625" style="2" customWidth="1"/>
    <col min="7" max="7" width="6.28125" style="2" customWidth="1"/>
    <col min="8" max="8" width="9.28125" style="2" customWidth="1"/>
    <col min="9" max="10" width="9.57421875" style="2" customWidth="1"/>
    <col min="11" max="16384" width="11.57421875" style="2" customWidth="1"/>
  </cols>
  <sheetData>
    <row r="1" ht="15">
      <c r="A1" s="2" t="s">
        <v>38</v>
      </c>
    </row>
    <row r="2" spans="1:5" s="1" customFormat="1" ht="20.25">
      <c r="A2" s="1" t="s">
        <v>0</v>
      </c>
      <c r="E2" s="1" t="str">
        <f>+'[1]Trinkwasser Red'!$D$2</f>
        <v>2019/20</v>
      </c>
    </row>
    <row r="3" spans="1:8" s="1" customFormat="1" ht="20.25">
      <c r="A3" s="18" t="s">
        <v>20</v>
      </c>
      <c r="B3" s="33"/>
      <c r="C3" s="33"/>
      <c r="D3" s="33"/>
      <c r="E3" s="33"/>
      <c r="F3" s="33"/>
      <c r="G3" s="33"/>
      <c r="H3" s="34"/>
    </row>
    <row r="5" spans="1:5" s="3" customFormat="1" ht="15">
      <c r="A5" s="5" t="s">
        <v>23</v>
      </c>
      <c r="E5" s="97" t="s">
        <v>44</v>
      </c>
    </row>
    <row r="6" s="3" customFormat="1" ht="15.75" customHeight="1" thickBot="1"/>
    <row r="7" spans="1:10" s="3" customFormat="1" ht="15.75" customHeight="1">
      <c r="A7" s="35">
        <v>1</v>
      </c>
      <c r="B7" s="36">
        <v>2</v>
      </c>
      <c r="C7" s="50"/>
      <c r="D7" s="37">
        <v>3</v>
      </c>
      <c r="E7" s="38">
        <v>4</v>
      </c>
      <c r="F7" s="37">
        <v>5</v>
      </c>
      <c r="G7" s="38">
        <v>6</v>
      </c>
      <c r="H7" s="36">
        <v>7</v>
      </c>
      <c r="I7" s="36">
        <v>8</v>
      </c>
      <c r="J7" s="65">
        <v>9</v>
      </c>
    </row>
    <row r="8" spans="1:10" s="3" customFormat="1" ht="12.75">
      <c r="A8" s="25" t="s">
        <v>1</v>
      </c>
      <c r="B8" s="26" t="s">
        <v>2</v>
      </c>
      <c r="C8" s="26" t="s">
        <v>2</v>
      </c>
      <c r="D8" s="28" t="s">
        <v>2</v>
      </c>
      <c r="E8" s="39" t="s">
        <v>2</v>
      </c>
      <c r="F8" s="40" t="s">
        <v>18</v>
      </c>
      <c r="G8" s="39"/>
      <c r="H8" s="41" t="s">
        <v>10</v>
      </c>
      <c r="I8" s="41" t="s">
        <v>10</v>
      </c>
      <c r="J8" s="64" t="s">
        <v>15</v>
      </c>
    </row>
    <row r="9" spans="1:10" s="3" customFormat="1" ht="12.75">
      <c r="A9" s="25"/>
      <c r="B9" s="26" t="s">
        <v>3</v>
      </c>
      <c r="C9" s="26" t="s">
        <v>3</v>
      </c>
      <c r="D9" s="28"/>
      <c r="E9" s="39" t="s">
        <v>9</v>
      </c>
      <c r="F9" s="26" t="s">
        <v>3</v>
      </c>
      <c r="G9" s="39"/>
      <c r="H9" s="41" t="s">
        <v>2</v>
      </c>
      <c r="I9" s="41" t="s">
        <v>2</v>
      </c>
      <c r="J9" s="64" t="s">
        <v>16</v>
      </c>
    </row>
    <row r="10" spans="1:10" s="3" customFormat="1" ht="12.75">
      <c r="A10" s="25"/>
      <c r="B10" s="26"/>
      <c r="C10" s="26" t="s">
        <v>9</v>
      </c>
      <c r="D10" s="28"/>
      <c r="E10" s="39"/>
      <c r="F10" s="26"/>
      <c r="G10" s="39"/>
      <c r="H10" s="41"/>
      <c r="I10" s="41" t="s">
        <v>9</v>
      </c>
      <c r="J10" s="64" t="s">
        <v>17</v>
      </c>
    </row>
    <row r="11" spans="1:10" s="3" customFormat="1" ht="12.75">
      <c r="A11" s="25"/>
      <c r="B11" s="26" t="s">
        <v>4</v>
      </c>
      <c r="C11" s="26" t="s">
        <v>4</v>
      </c>
      <c r="D11" s="28" t="s">
        <v>4</v>
      </c>
      <c r="E11" s="39" t="s">
        <v>4</v>
      </c>
      <c r="F11" s="26"/>
      <c r="G11" s="39"/>
      <c r="H11" s="41" t="s">
        <v>4</v>
      </c>
      <c r="I11" s="41" t="s">
        <v>4</v>
      </c>
      <c r="J11" s="64" t="s">
        <v>4</v>
      </c>
    </row>
    <row r="12" spans="1:10" s="3" customFormat="1" ht="12.75">
      <c r="A12" s="25"/>
      <c r="B12" s="26"/>
      <c r="C12" s="26"/>
      <c r="D12" s="28"/>
      <c r="E12" s="39"/>
      <c r="F12" s="26"/>
      <c r="G12" s="39"/>
      <c r="H12" s="41" t="s">
        <v>14</v>
      </c>
      <c r="I12" s="41"/>
      <c r="J12" s="64"/>
    </row>
    <row r="13" spans="1:10" s="3" customFormat="1" ht="12.75">
      <c r="A13" s="25"/>
      <c r="B13" s="83" t="s">
        <v>40</v>
      </c>
      <c r="C13" s="84">
        <v>-0.02</v>
      </c>
      <c r="D13" s="28"/>
      <c r="E13" s="39"/>
      <c r="F13" s="26"/>
      <c r="G13" s="39"/>
      <c r="H13" s="41"/>
      <c r="I13" s="41"/>
      <c r="J13" s="64"/>
    </row>
    <row r="14" spans="1:10" s="3" customFormat="1" ht="12.75">
      <c r="A14" s="25"/>
      <c r="B14" s="89" t="s">
        <v>41</v>
      </c>
      <c r="C14" s="90">
        <v>-0.05</v>
      </c>
      <c r="D14" s="28"/>
      <c r="E14" s="39"/>
      <c r="F14" s="26"/>
      <c r="G14" s="39"/>
      <c r="H14" s="41"/>
      <c r="I14" s="41"/>
      <c r="J14" s="64"/>
    </row>
    <row r="15" spans="1:10" s="3" customFormat="1" ht="12.75">
      <c r="A15" s="25"/>
      <c r="B15" s="95" t="s">
        <v>42</v>
      </c>
      <c r="C15" s="95">
        <v>-0.04</v>
      </c>
      <c r="D15" s="28"/>
      <c r="E15" s="39"/>
      <c r="F15" s="26"/>
      <c r="G15" s="39"/>
      <c r="H15" s="41"/>
      <c r="I15" s="41"/>
      <c r="J15" s="64"/>
    </row>
    <row r="16" spans="1:10" s="3" customFormat="1" ht="12.75">
      <c r="A16" s="25"/>
      <c r="B16" s="96" t="s">
        <v>43</v>
      </c>
      <c r="C16" s="96">
        <v>-0.04</v>
      </c>
      <c r="D16" s="28"/>
      <c r="E16" s="39"/>
      <c r="F16" s="26"/>
      <c r="G16" s="39"/>
      <c r="H16" s="41"/>
      <c r="I16" s="41"/>
      <c r="J16" s="64"/>
    </row>
    <row r="17" spans="1:10" s="3" customFormat="1" ht="13.5" thickBot="1">
      <c r="A17" s="29"/>
      <c r="B17" s="30" t="s">
        <v>36</v>
      </c>
      <c r="C17" s="30" t="s">
        <v>36</v>
      </c>
      <c r="D17" s="31" t="str">
        <f>+E2</f>
        <v>2019/20</v>
      </c>
      <c r="E17" s="42" t="str">
        <f>+D17</f>
        <v>2019/20</v>
      </c>
      <c r="F17" s="30" t="s">
        <v>37</v>
      </c>
      <c r="G17" s="75"/>
      <c r="H17" s="81" t="str">
        <f>+E17</f>
        <v>2019/20</v>
      </c>
      <c r="I17" s="41" t="str">
        <f>+E17</f>
        <v>2019/20</v>
      </c>
      <c r="J17" s="64" t="str">
        <f>+I17</f>
        <v>2019/20</v>
      </c>
    </row>
    <row r="18" spans="1:10" s="3" customFormat="1" ht="12.75">
      <c r="A18" s="69" t="s">
        <v>24</v>
      </c>
      <c r="B18" s="9">
        <v>8757.936</v>
      </c>
      <c r="C18" s="9">
        <f>+B18</f>
        <v>8757.936</v>
      </c>
      <c r="D18" s="43">
        <v>3000</v>
      </c>
      <c r="E18" s="6">
        <f>+D18</f>
        <v>3000</v>
      </c>
      <c r="F18" s="9">
        <v>28</v>
      </c>
      <c r="G18" s="85">
        <f>+IF(D18=0,"",F18)</f>
        <v>28</v>
      </c>
      <c r="H18" s="72">
        <f>(IF(D18=0,"",+D18/G18*F18))</f>
        <v>3000</v>
      </c>
      <c r="I18" s="72">
        <f>+H18</f>
        <v>3000</v>
      </c>
      <c r="J18" s="73">
        <f>+H18-B18</f>
        <v>-5757.936</v>
      </c>
    </row>
    <row r="19" spans="1:10" s="3" customFormat="1" ht="12.75">
      <c r="A19" s="70" t="s">
        <v>25</v>
      </c>
      <c r="B19" s="10">
        <v>9181.104</v>
      </c>
      <c r="C19" s="10">
        <f>+C18+B19</f>
        <v>17939.04</v>
      </c>
      <c r="D19" s="44">
        <v>7000</v>
      </c>
      <c r="E19" s="7">
        <f aca="true" t="shared" si="0" ref="E19:E29">+E18+D19</f>
        <v>10000</v>
      </c>
      <c r="F19" s="10">
        <v>112</v>
      </c>
      <c r="G19" s="86">
        <f>+IF(D19=0,"",'[2]Tabelle1'!$B$4)</f>
        <v>145</v>
      </c>
      <c r="H19" s="8">
        <f>+D19/G19*F19</f>
        <v>5406.896551724138</v>
      </c>
      <c r="I19" s="8">
        <f>+H19+I18</f>
        <v>8406.896551724138</v>
      </c>
      <c r="J19" s="66">
        <f>+H19-B19</f>
        <v>-3774.2074482758617</v>
      </c>
    </row>
    <row r="20" spans="1:10" s="3" customFormat="1" ht="12.75">
      <c r="A20" s="70" t="s">
        <v>26</v>
      </c>
      <c r="B20" s="10">
        <v>24914.015999999996</v>
      </c>
      <c r="C20" s="10">
        <f aca="true" t="shared" si="1" ref="C20:C28">+C19+B20</f>
        <v>42853.056</v>
      </c>
      <c r="D20" s="44">
        <v>29000</v>
      </c>
      <c r="E20" s="7">
        <f t="shared" si="0"/>
        <v>39000</v>
      </c>
      <c r="F20" s="10">
        <v>257</v>
      </c>
      <c r="G20" s="86">
        <f>+IF(D20=0,"",'[2]Tabelle1'!$B$5)</f>
        <v>264</v>
      </c>
      <c r="H20" s="8">
        <f>+D20/G20*F20</f>
        <v>28231.060606060604</v>
      </c>
      <c r="I20" s="8">
        <f>+H20+I19</f>
        <v>36637.95715778474</v>
      </c>
      <c r="J20" s="66">
        <f>+H20-B20</f>
        <v>3317.044606060608</v>
      </c>
    </row>
    <row r="21" spans="1:10" s="3" customFormat="1" ht="12.75">
      <c r="A21" s="70" t="s">
        <v>27</v>
      </c>
      <c r="B21" s="10">
        <v>54777.456</v>
      </c>
      <c r="C21" s="10">
        <f t="shared" si="1"/>
        <v>97630.51199999999</v>
      </c>
      <c r="D21" s="44">
        <v>30000</v>
      </c>
      <c r="E21" s="7">
        <f t="shared" si="0"/>
        <v>69000</v>
      </c>
      <c r="F21" s="10">
        <v>432</v>
      </c>
      <c r="G21" s="86">
        <f>+IF(D21=0,"",'[2]Tabelle1'!$B$6)</f>
        <v>412</v>
      </c>
      <c r="H21" s="8">
        <f>+D21/G21*F21</f>
        <v>31456.31067961165</v>
      </c>
      <c r="I21" s="8">
        <f>+H21+I20</f>
        <v>68094.26783739639</v>
      </c>
      <c r="J21" s="66">
        <f>+H21-B21</f>
        <v>-23321.145320388347</v>
      </c>
    </row>
    <row r="22" spans="1:10" s="3" customFormat="1" ht="12.75">
      <c r="A22" s="70" t="s">
        <v>28</v>
      </c>
      <c r="B22" s="10">
        <v>61437.791999999994</v>
      </c>
      <c r="C22" s="10">
        <f t="shared" si="1"/>
        <v>159068.30399999997</v>
      </c>
      <c r="D22" s="44">
        <v>43000</v>
      </c>
      <c r="E22" s="7">
        <f t="shared" si="0"/>
        <v>112000</v>
      </c>
      <c r="F22" s="10">
        <v>403</v>
      </c>
      <c r="G22" s="86">
        <f>+IF(D22=0,"",'[2]Tabelle1'!$B$7)</f>
        <v>448</v>
      </c>
      <c r="H22" s="8">
        <f>+D22/G22*F22</f>
        <v>38680.80357142857</v>
      </c>
      <c r="I22" s="8">
        <f>+H22+I21</f>
        <v>106775.07140882497</v>
      </c>
      <c r="J22" s="66">
        <f>+H22-B22</f>
        <v>-22756.98842857142</v>
      </c>
    </row>
    <row r="23" spans="1:10" s="3" customFormat="1" ht="12.75">
      <c r="A23" s="70" t="s">
        <v>29</v>
      </c>
      <c r="B23" s="10">
        <v>50657.952</v>
      </c>
      <c r="C23" s="10">
        <f t="shared" si="1"/>
        <v>209726.25599999996</v>
      </c>
      <c r="D23" s="44"/>
      <c r="E23" s="7">
        <f t="shared" si="0"/>
        <v>112000</v>
      </c>
      <c r="F23" s="10">
        <v>511</v>
      </c>
      <c r="G23" s="86">
        <f>+IF(D23=0,"",'[2]Tabelle1'!$B$8)</f>
      </c>
      <c r="H23" s="8"/>
      <c r="I23" s="8"/>
      <c r="J23" s="66"/>
    </row>
    <row r="24" spans="1:10" s="3" customFormat="1" ht="12.75">
      <c r="A24" s="70" t="s">
        <v>30</v>
      </c>
      <c r="B24" s="10">
        <v>51823.488</v>
      </c>
      <c r="C24" s="10">
        <f t="shared" si="1"/>
        <v>261549.74399999995</v>
      </c>
      <c r="D24" s="44"/>
      <c r="E24" s="7">
        <f t="shared" si="0"/>
        <v>112000</v>
      </c>
      <c r="F24" s="10">
        <v>463</v>
      </c>
      <c r="G24" s="86">
        <f>+IF(D24=0,"",'[2]Tabelle1'!$B$9)</f>
      </c>
      <c r="H24" s="8"/>
      <c r="I24" s="8"/>
      <c r="J24" s="66"/>
    </row>
    <row r="25" spans="1:10" s="3" customFormat="1" ht="12.75">
      <c r="A25" s="70" t="s">
        <v>31</v>
      </c>
      <c r="B25" s="10">
        <v>33361.871999999996</v>
      </c>
      <c r="C25" s="10">
        <f t="shared" si="1"/>
        <v>294911.6159999999</v>
      </c>
      <c r="D25" s="44"/>
      <c r="E25" s="7">
        <f t="shared" si="0"/>
        <v>112000</v>
      </c>
      <c r="F25" s="10">
        <v>453</v>
      </c>
      <c r="G25" s="86">
        <f>+IF(D25=0,"",'[2]Tabelle1'!$B$10)</f>
      </c>
      <c r="H25" s="8"/>
      <c r="I25" s="8"/>
      <c r="J25" s="66"/>
    </row>
    <row r="26" spans="1:10" s="3" customFormat="1" ht="12.75">
      <c r="A26" s="70" t="s">
        <v>32</v>
      </c>
      <c r="B26" s="15">
        <v>28554.72</v>
      </c>
      <c r="C26" s="10">
        <f t="shared" si="1"/>
        <v>323466.3359999999</v>
      </c>
      <c r="D26" s="44"/>
      <c r="E26" s="7">
        <f t="shared" si="0"/>
        <v>112000</v>
      </c>
      <c r="F26" s="10">
        <v>324</v>
      </c>
      <c r="G26" s="86">
        <f>+IF(D26=0,"",'[2]Tabelle1'!$B$11)</f>
      </c>
      <c r="H26" s="8"/>
      <c r="I26" s="8"/>
      <c r="J26" s="66"/>
    </row>
    <row r="27" spans="1:10" s="3" customFormat="1" ht="12.75">
      <c r="A27" s="70" t="s">
        <v>33</v>
      </c>
      <c r="B27" s="15">
        <v>12819.983999999999</v>
      </c>
      <c r="C27" s="10">
        <f t="shared" si="1"/>
        <v>336286.3199999999</v>
      </c>
      <c r="D27" s="44"/>
      <c r="E27" s="7">
        <f t="shared" si="0"/>
        <v>112000</v>
      </c>
      <c r="F27" s="10">
        <v>167</v>
      </c>
      <c r="G27" s="86">
        <f>+IF(D27=0,"",'[2]Tabelle1'!$B$12)</f>
      </c>
      <c r="H27" s="8"/>
      <c r="I27" s="8"/>
      <c r="J27" s="66"/>
    </row>
    <row r="28" spans="1:10" s="3" customFormat="1" ht="12.75">
      <c r="A28" s="70" t="s">
        <v>34</v>
      </c>
      <c r="B28" s="15">
        <v>5448.288</v>
      </c>
      <c r="C28" s="10">
        <f t="shared" si="1"/>
        <v>341734.6079999999</v>
      </c>
      <c r="D28" s="44"/>
      <c r="E28" s="7">
        <f t="shared" si="0"/>
        <v>112000</v>
      </c>
      <c r="F28" s="10">
        <v>114</v>
      </c>
      <c r="G28" s="86">
        <f>+IF(D28=0,"",'[2]Tabelle1'!$B$13)</f>
      </c>
      <c r="H28" s="8"/>
      <c r="I28" s="8"/>
      <c r="J28" s="66"/>
    </row>
    <row r="29" spans="1:10" s="3" customFormat="1" ht="13.5" thickBot="1">
      <c r="A29" s="71" t="s">
        <v>35</v>
      </c>
      <c r="B29" s="16">
        <v>1332.432</v>
      </c>
      <c r="C29" s="16">
        <f>+C28+B29</f>
        <v>343067.03999999986</v>
      </c>
      <c r="D29" s="45"/>
      <c r="E29" s="93">
        <f t="shared" si="0"/>
        <v>112000</v>
      </c>
      <c r="F29" s="11">
        <v>32</v>
      </c>
      <c r="G29" s="87">
        <f>+IF(D29=0,"",F29)</f>
      </c>
      <c r="H29" s="112"/>
      <c r="I29" s="112"/>
      <c r="J29" s="113"/>
    </row>
    <row r="30" spans="1:10" s="3" customFormat="1" ht="13.5" thickBot="1">
      <c r="A30" s="94"/>
      <c r="B30" s="4"/>
      <c r="C30" s="4"/>
      <c r="D30" s="4"/>
      <c r="E30" s="4"/>
      <c r="F30" s="4"/>
      <c r="G30" s="4"/>
      <c r="H30" s="4"/>
      <c r="I30" s="67" t="s">
        <v>19</v>
      </c>
      <c r="J30" s="92">
        <f>+SUM(J18:J29)</f>
        <v>-52293.23259117502</v>
      </c>
    </row>
    <row r="31" spans="1:10" s="3" customFormat="1" ht="13.5" thickTop="1">
      <c r="A31" s="98" t="s">
        <v>45</v>
      </c>
      <c r="B31" s="98"/>
      <c r="C31" s="98"/>
      <c r="D31" s="98"/>
      <c r="E31" s="98"/>
      <c r="F31" s="4"/>
      <c r="G31" s="4"/>
      <c r="H31" s="4"/>
      <c r="I31" s="4"/>
      <c r="J31" s="4"/>
    </row>
    <row r="32" spans="1:9" s="3" customFormat="1" ht="12.75">
      <c r="A32" s="94"/>
      <c r="B32" s="4"/>
      <c r="C32" s="4"/>
      <c r="D32" s="4"/>
      <c r="E32" s="4"/>
      <c r="F32" s="4"/>
      <c r="G32" s="4"/>
      <c r="H32" s="4"/>
      <c r="I32" s="4"/>
    </row>
    <row r="33" spans="2:9" s="3" customFormat="1" ht="12.75">
      <c r="B33" s="4"/>
      <c r="C33" s="4"/>
      <c r="D33" s="4"/>
      <c r="E33" s="4"/>
      <c r="F33" s="4"/>
      <c r="G33" s="4"/>
      <c r="H33" s="4"/>
      <c r="I33" s="4"/>
    </row>
    <row r="34" s="3" customFormat="1" ht="12.75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0">
      <selection activeCell="G16" sqref="G16:G19"/>
    </sheetView>
  </sheetViews>
  <sheetFormatPr defaultColWidth="11.421875" defaultRowHeight="12.75"/>
  <cols>
    <col min="3" max="4" width="0" style="0" hidden="1" customWidth="1"/>
    <col min="7" max="7" width="12.7109375" style="0" customWidth="1"/>
    <col min="8" max="8" width="15.57421875" style="0" bestFit="1" customWidth="1"/>
    <col min="9" max="9" width="12.28125" style="0" customWidth="1"/>
  </cols>
  <sheetData>
    <row r="1" spans="1:13" ht="15">
      <c r="A1" s="2" t="str">
        <f>+Heizenergie!A1</f>
        <v>Seestadt Immobilien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6" ht="20.25">
      <c r="A3" s="1" t="s">
        <v>0</v>
      </c>
      <c r="F3" s="1" t="str">
        <f>+Heizenergie!E2</f>
        <v>2019/20</v>
      </c>
    </row>
    <row r="4" spans="1:7" ht="20.25">
      <c r="A4" s="18" t="s">
        <v>21</v>
      </c>
      <c r="B4" s="19"/>
      <c r="C4" s="19"/>
      <c r="D4" s="19"/>
      <c r="E4" s="19"/>
      <c r="F4" s="19"/>
      <c r="G4" s="20"/>
    </row>
    <row r="6" spans="1:10" ht="15.75">
      <c r="A6" s="13" t="s">
        <v>8</v>
      </c>
      <c r="B6" s="2"/>
      <c r="C6" s="2"/>
      <c r="D6" s="2"/>
      <c r="E6" s="2"/>
      <c r="F6" s="82" t="s">
        <v>39</v>
      </c>
      <c r="G6" s="2"/>
      <c r="H6" s="97"/>
      <c r="I6" s="3"/>
      <c r="J6" s="3"/>
    </row>
    <row r="7" spans="1:8" ht="16.5" thickBot="1">
      <c r="A7" s="99" t="s">
        <v>47</v>
      </c>
      <c r="B7" s="2"/>
      <c r="C7" s="2"/>
      <c r="D7" s="2"/>
      <c r="E7" s="2"/>
      <c r="F7" s="2"/>
      <c r="G7" s="2"/>
      <c r="H7" s="2"/>
    </row>
    <row r="8" spans="1:8" ht="12.75">
      <c r="A8" s="21" t="s">
        <v>1</v>
      </c>
      <c r="B8" s="22" t="s">
        <v>2</v>
      </c>
      <c r="C8" s="51"/>
      <c r="D8" s="51"/>
      <c r="E8" s="23" t="s">
        <v>2</v>
      </c>
      <c r="F8" s="24" t="s">
        <v>2</v>
      </c>
      <c r="G8" s="23" t="s">
        <v>2</v>
      </c>
      <c r="H8" s="77" t="s">
        <v>5</v>
      </c>
    </row>
    <row r="9" spans="1:8" ht="12.75">
      <c r="A9" s="25"/>
      <c r="B9" s="26" t="s">
        <v>3</v>
      </c>
      <c r="C9" s="52"/>
      <c r="D9" s="52"/>
      <c r="E9" s="27" t="s">
        <v>9</v>
      </c>
      <c r="F9" s="28"/>
      <c r="G9" s="27" t="s">
        <v>9</v>
      </c>
      <c r="H9" s="78" t="s">
        <v>6</v>
      </c>
    </row>
    <row r="10" spans="1:8" ht="12.75">
      <c r="A10" s="25"/>
      <c r="B10" s="26" t="s">
        <v>4</v>
      </c>
      <c r="C10" s="52"/>
      <c r="D10" s="52"/>
      <c r="E10" s="27" t="s">
        <v>4</v>
      </c>
      <c r="F10" s="28" t="s">
        <v>4</v>
      </c>
      <c r="G10" s="27" t="s">
        <v>4</v>
      </c>
      <c r="H10" s="78" t="s">
        <v>4</v>
      </c>
    </row>
    <row r="11" spans="1:8" ht="12.75">
      <c r="A11" s="25"/>
      <c r="B11" s="107" t="s">
        <v>52</v>
      </c>
      <c r="C11" s="52"/>
      <c r="D11" s="52"/>
      <c r="E11" s="109" t="s">
        <v>53</v>
      </c>
      <c r="F11" s="28"/>
      <c r="G11" s="27"/>
      <c r="H11" s="78"/>
    </row>
    <row r="12" spans="1:8" ht="12.75">
      <c r="A12" s="25"/>
      <c r="B12" s="110" t="s">
        <v>52</v>
      </c>
      <c r="C12" s="52"/>
      <c r="D12" s="52"/>
      <c r="E12" s="111" t="s">
        <v>54</v>
      </c>
      <c r="F12" s="28"/>
      <c r="G12" s="27"/>
      <c r="H12" s="78"/>
    </row>
    <row r="13" spans="1:8" ht="12.75">
      <c r="A13" s="25"/>
      <c r="B13" s="116" t="s">
        <v>49</v>
      </c>
      <c r="C13" s="117"/>
      <c r="D13" s="117"/>
      <c r="E13" s="118"/>
      <c r="F13" s="104"/>
      <c r="G13" s="27"/>
      <c r="H13" s="78"/>
    </row>
    <row r="14" spans="1:8" ht="13.5" thickBot="1">
      <c r="A14" s="29"/>
      <c r="B14" s="101" t="s">
        <v>48</v>
      </c>
      <c r="C14" s="102" t="s">
        <v>48</v>
      </c>
      <c r="D14" s="103"/>
      <c r="E14" s="101" t="s">
        <v>48</v>
      </c>
      <c r="F14" s="100" t="s">
        <v>55</v>
      </c>
      <c r="G14" s="74" t="str">
        <f>+F14</f>
        <v>2013/2014</v>
      </c>
      <c r="H14" s="76"/>
    </row>
    <row r="15" spans="1:8" ht="12.75">
      <c r="A15" s="69" t="s">
        <v>24</v>
      </c>
      <c r="B15" s="9">
        <v>2760</v>
      </c>
      <c r="C15" s="9">
        <v>4055</v>
      </c>
      <c r="D15" s="53">
        <v>801</v>
      </c>
      <c r="E15" s="54">
        <f>+B15</f>
        <v>2760</v>
      </c>
      <c r="F15" s="43">
        <v>3840</v>
      </c>
      <c r="G15" s="54">
        <f>+F15</f>
        <v>3840</v>
      </c>
      <c r="H15" s="60">
        <f>IF(F15=0,"",+F15-B15)</f>
        <v>1080</v>
      </c>
    </row>
    <row r="16" spans="1:8" ht="12.75">
      <c r="A16" s="70" t="s">
        <v>25</v>
      </c>
      <c r="B16" s="10">
        <v>5280</v>
      </c>
      <c r="C16" s="10">
        <v>6344</v>
      </c>
      <c r="D16" s="55">
        <v>801</v>
      </c>
      <c r="E16" s="56">
        <f aca="true" t="shared" si="0" ref="E16:E26">+E15+B16</f>
        <v>8040</v>
      </c>
      <c r="F16" s="44">
        <v>5040</v>
      </c>
      <c r="G16" s="56">
        <f>+G15+F16</f>
        <v>8880</v>
      </c>
      <c r="H16" s="61">
        <f>IF(F16=0,"",+F16-B16)</f>
        <v>-240</v>
      </c>
    </row>
    <row r="17" spans="1:8" ht="12.75">
      <c r="A17" s="70" t="s">
        <v>26</v>
      </c>
      <c r="B17" s="10">
        <v>4760</v>
      </c>
      <c r="C17" s="10">
        <v>8044</v>
      </c>
      <c r="D17" s="55">
        <v>801</v>
      </c>
      <c r="E17" s="56">
        <f t="shared" si="0"/>
        <v>12800</v>
      </c>
      <c r="F17" s="44">
        <v>6440</v>
      </c>
      <c r="G17" s="56">
        <f>+G16+F17</f>
        <v>15320</v>
      </c>
      <c r="H17" s="61">
        <f>IF(F17=0,"",+F17-B17)</f>
        <v>1680</v>
      </c>
    </row>
    <row r="18" spans="1:8" ht="12.75">
      <c r="A18" s="70" t="s">
        <v>27</v>
      </c>
      <c r="B18" s="10">
        <v>5360</v>
      </c>
      <c r="C18" s="10">
        <v>11010</v>
      </c>
      <c r="D18" s="55">
        <v>801</v>
      </c>
      <c r="E18" s="56">
        <f t="shared" si="0"/>
        <v>18160</v>
      </c>
      <c r="F18" s="44">
        <v>4960</v>
      </c>
      <c r="G18" s="56">
        <f>+G17+F18</f>
        <v>20280</v>
      </c>
      <c r="H18" s="61">
        <f>IF(F18=0,"",+F18-B18)</f>
        <v>-400</v>
      </c>
    </row>
    <row r="19" spans="1:8" ht="12.75">
      <c r="A19" s="70" t="s">
        <v>28</v>
      </c>
      <c r="B19" s="10">
        <v>5520</v>
      </c>
      <c r="C19" s="10">
        <v>9619</v>
      </c>
      <c r="D19" s="55">
        <v>801</v>
      </c>
      <c r="E19" s="56">
        <f t="shared" si="0"/>
        <v>23680</v>
      </c>
      <c r="F19" s="44">
        <v>5040</v>
      </c>
      <c r="G19" s="56">
        <f>+G18+F19</f>
        <v>25320</v>
      </c>
      <c r="H19" s="61">
        <f aca="true" t="shared" si="1" ref="H19:H26">IF(F19=0,"",+F19-B19)</f>
        <v>-480</v>
      </c>
    </row>
    <row r="20" spans="1:8" ht="12.75">
      <c r="A20" s="70" t="s">
        <v>29</v>
      </c>
      <c r="B20" s="10">
        <v>5619</v>
      </c>
      <c r="C20" s="10">
        <v>13879</v>
      </c>
      <c r="D20" s="55">
        <v>801</v>
      </c>
      <c r="E20" s="56">
        <f t="shared" si="0"/>
        <v>29299</v>
      </c>
      <c r="F20" s="44"/>
      <c r="G20" s="56"/>
      <c r="H20" s="61">
        <f t="shared" si="1"/>
      </c>
    </row>
    <row r="21" spans="1:8" ht="12.75">
      <c r="A21" s="70" t="s">
        <v>30</v>
      </c>
      <c r="B21" s="10">
        <v>5188</v>
      </c>
      <c r="C21" s="10">
        <v>11829</v>
      </c>
      <c r="D21" s="55">
        <v>801</v>
      </c>
      <c r="E21" s="56">
        <f t="shared" si="0"/>
        <v>34487</v>
      </c>
      <c r="F21" s="44"/>
      <c r="G21" s="56"/>
      <c r="H21" s="61">
        <f>IF(F21=0,"",+F21-B21)</f>
      </c>
    </row>
    <row r="22" spans="1:8" ht="12.75">
      <c r="A22" s="70" t="s">
        <v>31</v>
      </c>
      <c r="B22" s="10">
        <v>3962</v>
      </c>
      <c r="C22" s="10">
        <v>9856</v>
      </c>
      <c r="D22" s="55">
        <v>801</v>
      </c>
      <c r="E22" s="56">
        <f t="shared" si="0"/>
        <v>38449</v>
      </c>
      <c r="F22" s="44"/>
      <c r="G22" s="56"/>
      <c r="H22" s="61">
        <f>IF(F22=0,"",+F22-B22)</f>
      </c>
    </row>
    <row r="23" spans="1:8" ht="12.75">
      <c r="A23" s="70" t="s">
        <v>32</v>
      </c>
      <c r="B23" s="10">
        <v>5179</v>
      </c>
      <c r="C23" s="55">
        <v>5932</v>
      </c>
      <c r="D23" s="55">
        <v>801</v>
      </c>
      <c r="E23" s="56">
        <f t="shared" si="0"/>
        <v>43628</v>
      </c>
      <c r="F23" s="58"/>
      <c r="G23" s="56"/>
      <c r="H23" s="61">
        <f>IF(F23=0,"",+F23-B23)</f>
      </c>
    </row>
    <row r="24" spans="1:8" ht="12.75">
      <c r="A24" s="70" t="s">
        <v>33</v>
      </c>
      <c r="B24" s="10">
        <v>4769</v>
      </c>
      <c r="C24" s="55">
        <v>6295</v>
      </c>
      <c r="D24" s="55">
        <v>801</v>
      </c>
      <c r="E24" s="56">
        <f t="shared" si="0"/>
        <v>48397</v>
      </c>
      <c r="F24" s="58"/>
      <c r="G24" s="56"/>
      <c r="H24" s="61">
        <f>IF(F24=0,"",+F24-B24)</f>
      </c>
    </row>
    <row r="25" spans="1:8" ht="12.75">
      <c r="A25" s="70" t="s">
        <v>34</v>
      </c>
      <c r="B25" s="10">
        <v>3200</v>
      </c>
      <c r="C25" s="55">
        <v>5470</v>
      </c>
      <c r="D25" s="55">
        <v>801</v>
      </c>
      <c r="E25" s="56">
        <f t="shared" si="0"/>
        <v>51597</v>
      </c>
      <c r="F25" s="58"/>
      <c r="G25" s="56"/>
      <c r="H25" s="61">
        <f t="shared" si="1"/>
      </c>
    </row>
    <row r="26" spans="1:8" ht="13.5" thickBot="1">
      <c r="A26" s="71" t="s">
        <v>35</v>
      </c>
      <c r="B26" s="16">
        <v>3554</v>
      </c>
      <c r="C26" s="16">
        <v>3599</v>
      </c>
      <c r="D26" s="63">
        <v>801</v>
      </c>
      <c r="E26" s="17">
        <f t="shared" si="0"/>
        <v>55151</v>
      </c>
      <c r="F26" s="59"/>
      <c r="G26" s="17"/>
      <c r="H26" s="62">
        <f t="shared" si="1"/>
      </c>
    </row>
    <row r="27" spans="1:8" ht="12" customHeight="1">
      <c r="A27" s="4"/>
      <c r="B27" s="4"/>
      <c r="C27" s="4">
        <f>SUM(C15:C26)</f>
        <v>95932</v>
      </c>
      <c r="D27" s="4"/>
      <c r="E27" s="12" t="s">
        <v>7</v>
      </c>
      <c r="F27" s="12"/>
      <c r="G27" s="12"/>
      <c r="H27" s="32">
        <f>SUM(H15:H26)</f>
        <v>1640</v>
      </c>
    </row>
    <row r="28" spans="1:8" ht="12" customHeight="1">
      <c r="A28" s="98" t="s">
        <v>45</v>
      </c>
      <c r="B28" s="98"/>
      <c r="C28" s="98"/>
      <c r="D28" s="98"/>
      <c r="E28" s="98"/>
      <c r="F28" s="4"/>
      <c r="G28" s="4"/>
      <c r="H28" s="4"/>
    </row>
    <row r="29" spans="1:9" ht="12" customHeight="1">
      <c r="A29" s="98" t="s">
        <v>46</v>
      </c>
      <c r="B29" s="98"/>
      <c r="C29" s="98"/>
      <c r="D29" s="98">
        <f>+C27-F31</f>
        <v>95932</v>
      </c>
      <c r="E29" s="98"/>
      <c r="F29" s="4"/>
      <c r="G29" s="4"/>
      <c r="H29" s="4"/>
      <c r="I29" s="4"/>
    </row>
    <row r="30" ht="12.75">
      <c r="A30" s="91"/>
    </row>
    <row r="31" spans="1:8" ht="12.75">
      <c r="A31" s="3"/>
      <c r="B31" s="3"/>
      <c r="C31" s="3">
        <f>+D29/12</f>
        <v>7994.333333333333</v>
      </c>
      <c r="D31" s="3"/>
      <c r="E31" s="4"/>
      <c r="F31" s="3"/>
      <c r="G31" s="4"/>
      <c r="H31" s="3"/>
    </row>
    <row r="55" spans="1:4" ht="12.75">
      <c r="A55" s="14"/>
      <c r="B55" s="14"/>
      <c r="C55" s="14"/>
      <c r="D55" s="14"/>
    </row>
    <row r="56" spans="1:8" ht="12.75">
      <c r="A56" s="14"/>
      <c r="B56" s="14"/>
      <c r="C56" s="14"/>
      <c r="D56" s="14"/>
      <c r="E56" s="14"/>
      <c r="F56" s="14"/>
      <c r="G56" s="14"/>
      <c r="H56" s="14"/>
    </row>
    <row r="57" spans="1:8" ht="12.75">
      <c r="A57" s="14"/>
      <c r="B57" s="14"/>
      <c r="C57" s="14"/>
      <c r="D57" s="14"/>
      <c r="E57" s="14"/>
      <c r="F57" s="14"/>
      <c r="G57" s="14"/>
      <c r="H57" s="14"/>
    </row>
    <row r="58" spans="1:8" ht="12.75">
      <c r="A58" s="14"/>
      <c r="B58" s="14"/>
      <c r="C58" s="14"/>
      <c r="D58" s="14"/>
      <c r="E58" s="14"/>
      <c r="F58" s="14"/>
      <c r="G58" s="14"/>
      <c r="H58" s="14"/>
    </row>
  </sheetData>
  <sheetProtection/>
  <mergeCells count="1">
    <mergeCell ref="B13:E1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E25" sqref="E25"/>
    </sheetView>
  </sheetViews>
  <sheetFormatPr defaultColWidth="11.421875" defaultRowHeight="12.75"/>
  <cols>
    <col min="6" max="6" width="15.57421875" style="0" customWidth="1"/>
  </cols>
  <sheetData>
    <row r="1" spans="1:11" ht="15">
      <c r="A1" s="2" t="str">
        <f>+'elektr. Energie'!A1</f>
        <v>Seestadt Immobilien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5" ht="20.25">
      <c r="A3" s="48" t="s">
        <v>0</v>
      </c>
      <c r="B3" s="49"/>
      <c r="C3" s="48"/>
      <c r="D3" s="48" t="str">
        <f>+'elektr. Energie'!F3</f>
        <v>2019/20</v>
      </c>
      <c r="E3" s="49"/>
    </row>
    <row r="4" spans="1:5" ht="20.25">
      <c r="A4" s="18" t="s">
        <v>22</v>
      </c>
      <c r="B4" s="19"/>
      <c r="C4" s="19"/>
      <c r="D4" s="19"/>
      <c r="E4" s="20"/>
    </row>
    <row r="6" spans="1:6" ht="15.75">
      <c r="A6" s="13" t="s">
        <v>11</v>
      </c>
      <c r="B6" s="2"/>
      <c r="C6" s="2"/>
      <c r="D6" s="97"/>
      <c r="E6" s="3"/>
      <c r="F6" s="3"/>
    </row>
    <row r="7" spans="1:6" ht="15.75">
      <c r="A7" s="99" t="s">
        <v>57</v>
      </c>
      <c r="B7" s="2"/>
      <c r="C7" s="2"/>
      <c r="D7" s="97"/>
      <c r="E7" s="3"/>
      <c r="F7" s="3"/>
    </row>
    <row r="8" spans="1:6" ht="16.5" thickBot="1">
      <c r="A8" s="99" t="s">
        <v>58</v>
      </c>
      <c r="B8" s="2"/>
      <c r="C8" s="2"/>
      <c r="D8" s="97"/>
      <c r="E8" s="3"/>
      <c r="F8" s="3"/>
    </row>
    <row r="9" spans="1:6" ht="12.75">
      <c r="A9" s="21" t="s">
        <v>1</v>
      </c>
      <c r="B9" s="79" t="s">
        <v>2</v>
      </c>
      <c r="C9" s="46" t="s">
        <v>2</v>
      </c>
      <c r="D9" s="24" t="s">
        <v>2</v>
      </c>
      <c r="E9" s="23" t="s">
        <v>2</v>
      </c>
      <c r="F9" s="77" t="s">
        <v>5</v>
      </c>
    </row>
    <row r="10" spans="1:6" ht="12.75">
      <c r="A10" s="25"/>
      <c r="B10" s="80" t="s">
        <v>3</v>
      </c>
      <c r="C10" s="39" t="s">
        <v>9</v>
      </c>
      <c r="D10" s="28"/>
      <c r="E10" s="27" t="s">
        <v>9</v>
      </c>
      <c r="F10" s="78" t="s">
        <v>6</v>
      </c>
    </row>
    <row r="11" spans="1:6" ht="12.75">
      <c r="A11" s="25"/>
      <c r="B11" s="80" t="s">
        <v>12</v>
      </c>
      <c r="C11" s="47" t="s">
        <v>12</v>
      </c>
      <c r="D11" s="28" t="s">
        <v>12</v>
      </c>
      <c r="E11" s="27" t="s">
        <v>12</v>
      </c>
      <c r="F11" s="78" t="s">
        <v>12</v>
      </c>
    </row>
    <row r="12" spans="1:6" ht="12.75">
      <c r="A12" s="25"/>
      <c r="B12" s="105" t="s">
        <v>52</v>
      </c>
      <c r="C12" s="106" t="s">
        <v>50</v>
      </c>
      <c r="D12" s="28"/>
      <c r="E12" s="27"/>
      <c r="F12" s="78"/>
    </row>
    <row r="13" spans="1:6" ht="12.75">
      <c r="A13" s="25"/>
      <c r="B13" s="107" t="s">
        <v>52</v>
      </c>
      <c r="C13" s="108" t="s">
        <v>51</v>
      </c>
      <c r="D13" s="28"/>
      <c r="E13" s="27"/>
      <c r="F13" s="78"/>
    </row>
    <row r="14" spans="1:6" ht="12.75">
      <c r="A14" s="25"/>
      <c r="B14" s="119" t="s">
        <v>56</v>
      </c>
      <c r="C14" s="120"/>
      <c r="D14" s="28"/>
      <c r="E14" s="27"/>
      <c r="F14" s="78"/>
    </row>
    <row r="15" spans="1:6" ht="13.5" thickBot="1">
      <c r="A15" s="29"/>
      <c r="B15" s="114" t="s">
        <v>48</v>
      </c>
      <c r="C15" s="115" t="s">
        <v>48</v>
      </c>
      <c r="D15" s="31" t="str">
        <f>+D3</f>
        <v>2019/20</v>
      </c>
      <c r="E15" s="74" t="str">
        <f>+D15</f>
        <v>2019/20</v>
      </c>
      <c r="F15" s="76" t="str">
        <f>+E15</f>
        <v>2019/20</v>
      </c>
    </row>
    <row r="16" spans="1:6" ht="12.75">
      <c r="A16" s="69" t="s">
        <v>24</v>
      </c>
      <c r="B16" s="9">
        <v>12.649999999999999</v>
      </c>
      <c r="C16" s="54">
        <f>+B16</f>
        <v>12.649999999999999</v>
      </c>
      <c r="D16" s="43">
        <v>32</v>
      </c>
      <c r="E16" s="54">
        <f>+D16</f>
        <v>32</v>
      </c>
      <c r="F16" s="60">
        <f aca="true" t="shared" si="0" ref="F16:F25">IF(D16=0,"",+D16-B16)</f>
        <v>19.35</v>
      </c>
    </row>
    <row r="17" spans="1:6" ht="12.75">
      <c r="A17" s="70" t="s">
        <v>25</v>
      </c>
      <c r="B17" s="10">
        <v>62.099999999999994</v>
      </c>
      <c r="C17" s="56">
        <f aca="true" t="shared" si="1" ref="C17:C27">+C16+B17</f>
        <v>74.75</v>
      </c>
      <c r="D17" s="44">
        <v>95</v>
      </c>
      <c r="E17" s="56">
        <f>+E16+D17</f>
        <v>127</v>
      </c>
      <c r="F17" s="61">
        <f t="shared" si="0"/>
        <v>32.900000000000006</v>
      </c>
    </row>
    <row r="18" spans="1:6" ht="12.75">
      <c r="A18" s="70" t="s">
        <v>26</v>
      </c>
      <c r="B18" s="10">
        <v>74.75</v>
      </c>
      <c r="C18" s="56">
        <f t="shared" si="1"/>
        <v>149.5</v>
      </c>
      <c r="D18" s="44">
        <v>71</v>
      </c>
      <c r="E18" s="56">
        <f>+E17+D18</f>
        <v>198</v>
      </c>
      <c r="F18" s="61">
        <f t="shared" si="0"/>
        <v>-3.75</v>
      </c>
    </row>
    <row r="19" spans="1:6" ht="12.75">
      <c r="A19" s="70" t="s">
        <v>27</v>
      </c>
      <c r="B19" s="10">
        <v>65.55</v>
      </c>
      <c r="C19" s="56">
        <f t="shared" si="1"/>
        <v>215.05</v>
      </c>
      <c r="D19" s="44">
        <v>75</v>
      </c>
      <c r="E19" s="56">
        <f>+E18+D19</f>
        <v>273</v>
      </c>
      <c r="F19" s="61">
        <f t="shared" si="0"/>
        <v>9.450000000000003</v>
      </c>
    </row>
    <row r="20" spans="1:6" ht="12.75">
      <c r="A20" s="70" t="s">
        <v>28</v>
      </c>
      <c r="B20" s="10">
        <v>56.349999999999994</v>
      </c>
      <c r="C20" s="56">
        <f t="shared" si="1"/>
        <v>271.4</v>
      </c>
      <c r="D20" s="44">
        <v>71</v>
      </c>
      <c r="E20" s="56">
        <f>+E19+D20</f>
        <v>344</v>
      </c>
      <c r="F20" s="61">
        <f>IF(D20=0,"",+D20-B20)</f>
        <v>14.650000000000006</v>
      </c>
    </row>
    <row r="21" spans="1:6" ht="12.75">
      <c r="A21" s="70" t="s">
        <v>29</v>
      </c>
      <c r="B21" s="10">
        <v>63.24999999999999</v>
      </c>
      <c r="C21" s="56">
        <f t="shared" si="1"/>
        <v>334.65</v>
      </c>
      <c r="D21" s="44"/>
      <c r="E21" s="56"/>
      <c r="F21" s="61">
        <f>IF(D21=0,"",+D21-B21)</f>
      </c>
    </row>
    <row r="22" spans="1:6" ht="12.75">
      <c r="A22" s="70" t="s">
        <v>30</v>
      </c>
      <c r="B22" s="10">
        <v>62.099999999999994</v>
      </c>
      <c r="C22" s="56">
        <f t="shared" si="1"/>
        <v>396.75</v>
      </c>
      <c r="D22" s="44"/>
      <c r="E22" s="56"/>
      <c r="F22" s="61">
        <f>IF(D22=0,"",+D22-B22)</f>
      </c>
    </row>
    <row r="23" spans="1:6" ht="12.75">
      <c r="A23" s="70" t="s">
        <v>31</v>
      </c>
      <c r="B23" s="10">
        <v>50.599999999999994</v>
      </c>
      <c r="C23" s="56">
        <f t="shared" si="1"/>
        <v>447.35</v>
      </c>
      <c r="D23" s="44"/>
      <c r="E23" s="56"/>
      <c r="F23" s="57">
        <f t="shared" si="0"/>
      </c>
    </row>
    <row r="24" spans="1:6" ht="12.75">
      <c r="A24" s="70" t="s">
        <v>32</v>
      </c>
      <c r="B24" s="55">
        <v>67.85</v>
      </c>
      <c r="C24" s="56">
        <f t="shared" si="1"/>
        <v>515.2</v>
      </c>
      <c r="D24" s="58"/>
      <c r="E24" s="56"/>
      <c r="F24" s="57">
        <f t="shared" si="0"/>
      </c>
    </row>
    <row r="25" spans="1:6" ht="12.75">
      <c r="A25" s="70" t="s">
        <v>33</v>
      </c>
      <c r="B25" s="55">
        <v>74.75</v>
      </c>
      <c r="C25" s="56">
        <f t="shared" si="1"/>
        <v>589.95</v>
      </c>
      <c r="D25" s="58"/>
      <c r="E25" s="56"/>
      <c r="F25" s="57">
        <f t="shared" si="0"/>
      </c>
    </row>
    <row r="26" spans="1:6" ht="12.75">
      <c r="A26" s="70" t="s">
        <v>34</v>
      </c>
      <c r="B26" s="55">
        <v>46</v>
      </c>
      <c r="C26" s="56">
        <f t="shared" si="1"/>
        <v>635.95</v>
      </c>
      <c r="D26" s="58"/>
      <c r="E26" s="56"/>
      <c r="F26" s="57">
        <f>IF(D26=0,"",+D26-B26)</f>
      </c>
    </row>
    <row r="27" spans="1:6" ht="13.5" thickBot="1">
      <c r="A27" s="71" t="s">
        <v>35</v>
      </c>
      <c r="B27" s="63">
        <v>23</v>
      </c>
      <c r="C27" s="17">
        <f t="shared" si="1"/>
        <v>658.95</v>
      </c>
      <c r="D27" s="68"/>
      <c r="E27" s="17"/>
      <c r="F27" s="88">
        <f>IF(D27=0,"",+D27-B27)</f>
      </c>
    </row>
    <row r="28" spans="1:6" ht="12.75">
      <c r="A28" s="4"/>
      <c r="B28" s="4"/>
      <c r="C28" s="12" t="s">
        <v>13</v>
      </c>
      <c r="D28" s="12"/>
      <c r="E28" s="12"/>
      <c r="F28" s="32">
        <f>SUM(F16:F27)</f>
        <v>72.60000000000002</v>
      </c>
    </row>
    <row r="29" spans="1:6" ht="12.75">
      <c r="A29" s="98" t="s">
        <v>46</v>
      </c>
      <c r="B29" s="98"/>
      <c r="C29" s="98"/>
      <c r="D29" s="4"/>
      <c r="E29" s="4"/>
      <c r="F29" s="4"/>
    </row>
    <row r="30" spans="1:6" ht="12.75">
      <c r="A30" s="98"/>
      <c r="B30" s="98"/>
      <c r="C30" s="98"/>
      <c r="D30" s="98"/>
      <c r="E30" s="98"/>
      <c r="F30" s="4"/>
    </row>
    <row r="31" spans="1:6" ht="12.75">
      <c r="A31" s="98"/>
      <c r="B31" s="98"/>
      <c r="C31" s="98"/>
      <c r="D31" s="4"/>
      <c r="E31" s="4"/>
      <c r="F31" s="4"/>
    </row>
    <row r="32" spans="1:6" ht="12.75">
      <c r="A32" s="98"/>
      <c r="B32" s="98"/>
      <c r="C32" s="98"/>
      <c r="D32" s="4"/>
      <c r="E32" s="4"/>
      <c r="F32" s="4"/>
    </row>
  </sheetData>
  <sheetProtection/>
  <mergeCells count="1">
    <mergeCell ref="B14:C1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Hochbauamt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PSchroeder</dc:creator>
  <cp:keywords/>
  <dc:description/>
  <cp:lastModifiedBy>Schröder, Peter</cp:lastModifiedBy>
  <cp:lastPrinted>2019-09-24T04:48:33Z</cp:lastPrinted>
  <dcterms:created xsi:type="dcterms:W3CDTF">1999-04-30T04:59:30Z</dcterms:created>
  <dcterms:modified xsi:type="dcterms:W3CDTF">2020-01-16T07:41:12Z</dcterms:modified>
  <cp:category/>
  <cp:version/>
  <cp:contentType/>
  <cp:contentStatus/>
</cp:coreProperties>
</file>